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chivio\disco c\BILANCI D'ESERCIZIO\BILANCIO ESERCIZIO 2022\A_elaborazione CE_SP\CE_SP RAS 2022 valori\"/>
    </mc:Choice>
  </mc:AlternateContent>
  <xr:revisionPtr revIDLastSave="0" documentId="13_ncr:1_{2D57C6CE-21A8-4D38-9A98-673ECD53D10A}" xr6:coauthVersionLast="36" xr6:coauthVersionMax="36" xr10:uidLastSave="{00000000-0000-0000-0000-000000000000}"/>
  <bookViews>
    <workbookView xWindow="0" yWindow="0" windowWidth="28800" windowHeight="12225" xr2:uid="{BB37D831-3E63-48FC-BBB6-D429E2695326}"/>
  </bookViews>
  <sheets>
    <sheet name="CE_RAS_2022 quad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6" i="1" l="1"/>
  <c r="C105" i="1"/>
  <c r="B105" i="1"/>
  <c r="D105" i="1" s="1"/>
  <c r="D104" i="1"/>
  <c r="D103" i="1"/>
  <c r="D102" i="1"/>
  <c r="D101" i="1"/>
  <c r="D100" i="1"/>
  <c r="C99" i="1"/>
  <c r="B99" i="1"/>
  <c r="B106" i="1" s="1"/>
  <c r="D98" i="1"/>
  <c r="D95" i="1"/>
  <c r="D94" i="1"/>
  <c r="C93" i="1"/>
  <c r="C96" i="1" s="1"/>
  <c r="B93" i="1"/>
  <c r="D93" i="1" s="1"/>
  <c r="D92" i="1"/>
  <c r="D91" i="1"/>
  <c r="C90" i="1"/>
  <c r="B90" i="1"/>
  <c r="B96" i="1" s="1"/>
  <c r="D96" i="1" s="1"/>
  <c r="D89" i="1"/>
  <c r="C88" i="1"/>
  <c r="B88" i="1"/>
  <c r="D88" i="1" s="1"/>
  <c r="D87" i="1"/>
  <c r="D86" i="1"/>
  <c r="D85" i="1"/>
  <c r="C84" i="1"/>
  <c r="B84" i="1"/>
  <c r="D84" i="1" s="1"/>
  <c r="D83" i="1"/>
  <c r="D82" i="1"/>
  <c r="D81" i="1"/>
  <c r="D78" i="1"/>
  <c r="D77" i="1"/>
  <c r="D76" i="1"/>
  <c r="D75" i="1"/>
  <c r="D74" i="1"/>
  <c r="C74" i="1"/>
  <c r="B74" i="1"/>
  <c r="D73" i="1"/>
  <c r="D72" i="1"/>
  <c r="C71" i="1"/>
  <c r="B71" i="1"/>
  <c r="D71" i="1" s="1"/>
  <c r="D70" i="1"/>
  <c r="D69" i="1"/>
  <c r="D68" i="1"/>
  <c r="D67" i="1"/>
  <c r="D66" i="1"/>
  <c r="C66" i="1"/>
  <c r="B66" i="1"/>
  <c r="D65" i="1"/>
  <c r="E65" i="1" s="1"/>
  <c r="D64" i="1"/>
  <c r="D63" i="1"/>
  <c r="D62" i="1"/>
  <c r="D61" i="1"/>
  <c r="D60" i="1"/>
  <c r="C59" i="1"/>
  <c r="C79" i="1" s="1"/>
  <c r="B59" i="1"/>
  <c r="D59" i="1" s="1"/>
  <c r="E59" i="1" s="1"/>
  <c r="D58" i="1"/>
  <c r="E58" i="1" s="1"/>
  <c r="E57" i="1"/>
  <c r="D57" i="1"/>
  <c r="D56" i="1"/>
  <c r="D55" i="1"/>
  <c r="D54" i="1"/>
  <c r="C53" i="1"/>
  <c r="B53" i="1"/>
  <c r="D53" i="1" s="1"/>
  <c r="E53" i="1" s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C35" i="1"/>
  <c r="B35" i="1"/>
  <c r="D35" i="1" s="1"/>
  <c r="E35" i="1" s="1"/>
  <c r="D34" i="1"/>
  <c r="D33" i="1"/>
  <c r="C32" i="1"/>
  <c r="B32" i="1"/>
  <c r="B79" i="1" s="1"/>
  <c r="D31" i="1"/>
  <c r="D29" i="1"/>
  <c r="D28" i="1"/>
  <c r="D27" i="1"/>
  <c r="D26" i="1"/>
  <c r="D25" i="1"/>
  <c r="D24" i="1"/>
  <c r="D23" i="1"/>
  <c r="D22" i="1"/>
  <c r="D21" i="1"/>
  <c r="E21" i="1" s="1"/>
  <c r="C21" i="1"/>
  <c r="B21" i="1"/>
  <c r="D20" i="1"/>
  <c r="E20" i="1" s="1"/>
  <c r="D19" i="1"/>
  <c r="E19" i="1" s="1"/>
  <c r="D18" i="1"/>
  <c r="D17" i="1"/>
  <c r="D16" i="1"/>
  <c r="D15" i="1"/>
  <c r="D14" i="1"/>
  <c r="D13" i="1"/>
  <c r="C13" i="1"/>
  <c r="B13" i="1"/>
  <c r="D12" i="1"/>
  <c r="D11" i="1"/>
  <c r="D10" i="1"/>
  <c r="D9" i="1"/>
  <c r="D8" i="1"/>
  <c r="D7" i="1"/>
  <c r="C6" i="1"/>
  <c r="B6" i="1"/>
  <c r="D6" i="1" s="1"/>
  <c r="E6" i="1" s="1"/>
  <c r="D5" i="1"/>
  <c r="C4" i="1"/>
  <c r="C30" i="1" s="1"/>
  <c r="D106" i="1" l="1"/>
  <c r="C80" i="1"/>
  <c r="C97" i="1" s="1"/>
  <c r="C107" i="1" s="1"/>
  <c r="D79" i="1"/>
  <c r="B4" i="1"/>
  <c r="D90" i="1"/>
  <c r="D99" i="1"/>
  <c r="D32" i="1"/>
  <c r="E32" i="1" s="1"/>
  <c r="B30" i="1" l="1"/>
  <c r="D4" i="1"/>
  <c r="E4" i="1" s="1"/>
  <c r="B80" i="1" l="1"/>
  <c r="D30" i="1"/>
  <c r="E30" i="1" s="1"/>
  <c r="D80" i="1" l="1"/>
  <c r="B97" i="1"/>
  <c r="D97" i="1" l="1"/>
  <c r="E97" i="1" s="1"/>
  <c r="B107" i="1"/>
  <c r="D107" i="1" s="1"/>
  <c r="E107" i="1" s="1"/>
</calcChain>
</file>

<file path=xl/sharedStrings.xml><?xml version="1.0" encoding="utf-8"?>
<sst xmlns="http://schemas.openxmlformats.org/spreadsheetml/2006/main" count="110" uniqueCount="110">
  <si>
    <t>CONTO ECONOMICO</t>
  </si>
  <si>
    <t>Importi in euro</t>
  </si>
  <si>
    <t>Diff.</t>
  </si>
  <si>
    <t>Var%</t>
  </si>
  <si>
    <t>A) VALORE DELLA PRODUZIONE</t>
  </si>
  <si>
    <t>1) Contributi in c/esercizio</t>
  </si>
  <si>
    <t>a) Contributi in c/esercizio - da Regione o Provincia Autonoma per quota F.S. regionale</t>
  </si>
  <si>
    <t xml:space="preserve">b) Contributi in c/esercizio - extra fondo - </t>
  </si>
  <si>
    <t>1) Contributi da Regione o Prov. Aut. (extra fondo) - vincolati</t>
  </si>
  <si>
    <t xml:space="preserve">2) Contributi da Regione o Prov. Aut. (extra fondo) - Risorse aggiuntive da bilancio a titolo di copertura LEA - </t>
  </si>
  <si>
    <t xml:space="preserve">3) Contributi da Regione o Prov. Aut. (extra fondo) - Risorse aggiuntive da bilancio a titolo di copertura extra LEA - </t>
  </si>
  <si>
    <t>4) Contributi da Regione o Prov. Aut. (extra fondo) - altro -</t>
  </si>
  <si>
    <t xml:space="preserve">5) Contributi da aziende sanitarie pubbliche (extra fondo) - </t>
  </si>
  <si>
    <t xml:space="preserve">6) Contributi da altri soggetti pubblici - </t>
  </si>
  <si>
    <t xml:space="preserve">c) Contributi in c/esercizio - per ricerca - </t>
  </si>
  <si>
    <t xml:space="preserve">1) da Ministero della Salute per ricerca corrente - </t>
  </si>
  <si>
    <t xml:space="preserve">2) da Ministero della Salute per ricerca finalizzata - </t>
  </si>
  <si>
    <t xml:space="preserve">3) da Regione e altri soggetti pubblici - </t>
  </si>
  <si>
    <t xml:space="preserve">4) da privati - </t>
  </si>
  <si>
    <t xml:space="preserve">d) Contributi in c/esercizio - da privati - </t>
  </si>
  <si>
    <t xml:space="preserve">2) Rettifica contributi c/esercizio per destinazione ad investimenti - </t>
  </si>
  <si>
    <t xml:space="preserve">3) Utilizzo fondi per quote inutilizzate contributi vincolati di esercizi precedenti - </t>
  </si>
  <si>
    <t xml:space="preserve">4) Ricavi per prestazioni sanitarie e sociosanitarie a rilevanza sanitaria - </t>
  </si>
  <si>
    <t xml:space="preserve">a) Ricavi per prestazioni sanitarie e sociosanitarie - ad aziende sanitarie pubbliche </t>
  </si>
  <si>
    <t xml:space="preserve">b) Ricavi per prestazioni sanitarie e sociosanitarie - intramoenia - </t>
  </si>
  <si>
    <t xml:space="preserve">c) Ricavi per prestazioni sanitarie e sociosanitarie - altro - </t>
  </si>
  <si>
    <t xml:space="preserve">5) Concorsi, recuperi e rimborsi - </t>
  </si>
  <si>
    <t xml:space="preserve">6) Compartecipazione alla spesa per prestazioni sanitarie (Ticket) - </t>
  </si>
  <si>
    <t xml:space="preserve">7) Quota contributi in c/capitale imputata nell'esercizio - </t>
  </si>
  <si>
    <t xml:space="preserve">8) Incrementi delle immobilizzazioni per lavori interni - </t>
  </si>
  <si>
    <t xml:space="preserve">9) Altri ricavi e proventi - </t>
  </si>
  <si>
    <t>TOTALE A)</t>
  </si>
  <si>
    <t>B) COSTI DELLA PRODUZIONE</t>
  </si>
  <si>
    <t>1) Acquisti di beni - - - -</t>
  </si>
  <si>
    <t>a) Acquisti di beni sanitari - -</t>
  </si>
  <si>
    <t>b) Acquisti di beni non sanitari - -</t>
  </si>
  <si>
    <t>2) Acquisti di servizi sanitari - - - -</t>
  </si>
  <si>
    <t>a) Acquisti di servizi sanitari - Medicina di base - -</t>
  </si>
  <si>
    <t>b) Acquisti di servizi sanitari - Farmaceutica - -</t>
  </si>
  <si>
    <t>c) Acquisti di servizi sanitari per assitenza specialistica ambulatoriale - -</t>
  </si>
  <si>
    <t>d) Acquisti di servizi sanitari per assistenza riabilitativa - -</t>
  </si>
  <si>
    <t>e) Acquisti di servizi sanitari per assistenza integrativa - -</t>
  </si>
  <si>
    <t>f) Acquisti di servizi sanitari per assistenza protesica - -</t>
  </si>
  <si>
    <t>g) Acquisti di servizi sanitari per assistenza ospedaliera - -</t>
  </si>
  <si>
    <t>h) Acquisti prestazioni di psichiatrica residenziale e semiresidenziale - -</t>
  </si>
  <si>
    <t>i) Acquisti prestazioni di distribuzione farmaci File F - -</t>
  </si>
  <si>
    <t>j) Acquisti prestazioni termali in convenzione - -</t>
  </si>
  <si>
    <t>k) Acquisti prestazioni di trasporto sanitario - -</t>
  </si>
  <si>
    <t>l) Acquisti prestazioni socio-sanitarie a rilevanza sanitaria - -</t>
  </si>
  <si>
    <t>m) Compartecipazione al personale per att. Libero-prof. (intramoenia) - -</t>
  </si>
  <si>
    <t>n) Rimborsi Assegni e contributi sanitari - -</t>
  </si>
  <si>
    <t>o) Consulenze, collaborazioni, interinale, altre prestazioni di lavoro sanitarie e sociosanitarie - -</t>
  </si>
  <si>
    <t>p) Altri servizi sanitari e sociosanitari a rilevanza sanitaria - -</t>
  </si>
  <si>
    <t>q) Costi per differenziale Tariffe TUC - -</t>
  </si>
  <si>
    <t>3) Acquisti di servizi non sanitari - - - -</t>
  </si>
  <si>
    <t>a) Servizi non sanitari - -</t>
  </si>
  <si>
    <t>b) Consulenze, collaborazioni, interinale, altre prestazioni di lavoro non sanitarie</t>
  </si>
  <si>
    <t>c) Formazione - -</t>
  </si>
  <si>
    <t>4) Manutenzione e riparazione - -</t>
  </si>
  <si>
    <t>5) Godimento di beni di terzi - -</t>
  </si>
  <si>
    <t>6) Costi del personale - - - -</t>
  </si>
  <si>
    <t>a) Personale dirigente medico - -</t>
  </si>
  <si>
    <t>b) Personale dirigente ruolo sanitario non medico - -</t>
  </si>
  <si>
    <t>c) Personale comparto ruolo sanitario - -</t>
  </si>
  <si>
    <t>d) Personale dirigente altri ruoli - -</t>
  </si>
  <si>
    <t>e) Personale comparto altri ruoli - -</t>
  </si>
  <si>
    <t>7) Oneri diversi di gestione - -</t>
  </si>
  <si>
    <t>8) Ammortamenti - - - -</t>
  </si>
  <si>
    <t>a) Ammortamenti immobilizzazioni immateriali - -</t>
  </si>
  <si>
    <t>b) Ammortamenti dei Fabbricati - -</t>
  </si>
  <si>
    <t>c) Ammortamenti delle altre immobilizzazioni materiali - -</t>
  </si>
  <si>
    <t>9) Svalutazione delle immobilizzazioni e dei crediti - -</t>
  </si>
  <si>
    <t>10) Variazione delle rimanenze - - - -</t>
  </si>
  <si>
    <t>a) Variazione delle rimanenze sanitarie - -</t>
  </si>
  <si>
    <t>b) Variazione delle rimanenze non sanitarie - -</t>
  </si>
  <si>
    <t>11) Accantonamenti - - - -</t>
  </si>
  <si>
    <t>a) Accantonamenti per rischi - -</t>
  </si>
  <si>
    <t>b) Accantonamenti per premio operosità - -</t>
  </si>
  <si>
    <t>c) Accantonamenti per quote inutilizzate di contributi vincolati - -</t>
  </si>
  <si>
    <t>d) Altri accantonamenti</t>
  </si>
  <si>
    <t>TOTALE B)</t>
  </si>
  <si>
    <t>DIFF. TRA VALORE E COSTI DELLA PRODUZIONE (A-B)</t>
  </si>
  <si>
    <t>C) PROVENTI E ONERI FINANZIARI</t>
  </si>
  <si>
    <t xml:space="preserve">1) Interessi attivi ed altri proventi finanziari </t>
  </si>
  <si>
    <t>2) Interessi passivi ed altri oneri finanziari</t>
  </si>
  <si>
    <t>TOTALE C)</t>
  </si>
  <si>
    <t>D) RETTIFICHE DI VALORE DI ATTIVITA' FINANZIARIE</t>
  </si>
  <si>
    <t xml:space="preserve">1) Rivalutazioni </t>
  </si>
  <si>
    <t>2) Svalutazioni</t>
  </si>
  <si>
    <t>TOTALE D)</t>
  </si>
  <si>
    <t>E) PROVENTI E ONERI STRAORDINARI</t>
  </si>
  <si>
    <t xml:space="preserve">1) Proventi straordinari </t>
  </si>
  <si>
    <t xml:space="preserve">a) Plusvalenze </t>
  </si>
  <si>
    <t xml:space="preserve">b) Altri proventi straordinari </t>
  </si>
  <si>
    <t xml:space="preserve">2) Oneri straordinari </t>
  </si>
  <si>
    <t xml:space="preserve">a) Minusvalenze </t>
  </si>
  <si>
    <t xml:space="preserve">b) Altri oneri straordinari </t>
  </si>
  <si>
    <t>TOTALE E)</t>
  </si>
  <si>
    <t>RISULTATO PRIMA DELLE IMPOSTE (A-B+C+D+E)</t>
  </si>
  <si>
    <t>Y) IMPOSTE SUL REDDITO DELL'ESERCIZIO</t>
  </si>
  <si>
    <t xml:space="preserve">1) IRAP </t>
  </si>
  <si>
    <t xml:space="preserve">a) IRAP relativa a personale dipendente </t>
  </si>
  <si>
    <t xml:space="preserve">b) IRAP relativa a collaboratori e personale assimilato a lavoro dipendente </t>
  </si>
  <si>
    <t xml:space="preserve">c) IRAP relativa ad attività di libera professione (intramoenia) </t>
  </si>
  <si>
    <t xml:space="preserve">d) IRAP relativa ad attività commerciali </t>
  </si>
  <si>
    <t xml:space="preserve">2) IRES </t>
  </si>
  <si>
    <t>3) Accantonamento a fondo imposte (accertamenti, condoni, ecc.)</t>
  </si>
  <si>
    <t>TOTALE Y)</t>
  </si>
  <si>
    <t>UTILE (PERDITA) DELL'ESERCIZIO</t>
  </si>
  <si>
    <t xml:space="preserve">BILANCIO D'ESERCIZIO AL 31/12/2022 SCHEMA D.M. 20/03/2013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</si>
</sst>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1" fillId="0" borderId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1" xfId="0" applyFont="1" applyBorder="1"/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/>
    <xf numFmtId="0" fontId="5" fillId="2" borderId="1" xfId="0" applyFont="1" applyFill="1" applyBorder="1" applyAlignment="1">
      <alignment horizontal="right"/>
    </xf>
    <xf numFmtId="3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4" fillId="0" borderId="1" xfId="0" applyFont="1" applyFill="1" applyBorder="1"/>
    <xf numFmtId="3" fontId="5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/>
    <xf numFmtId="9" fontId="3" fillId="0" borderId="1" xfId="1" applyFont="1" applyFill="1" applyBorder="1" applyAlignment="1" applyProtection="1">
      <alignment horizontal="center"/>
    </xf>
    <xf numFmtId="0" fontId="6" fillId="0" borderId="1" xfId="0" applyFont="1" applyFill="1" applyBorder="1" applyAlignment="1">
      <alignment horizontal="left" indent="2"/>
    </xf>
    <xf numFmtId="3" fontId="3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 indent="4"/>
    </xf>
    <xf numFmtId="3" fontId="5" fillId="2" borderId="1" xfId="0" applyNumberFormat="1" applyFont="1" applyFill="1" applyBorder="1" applyAlignment="1">
      <alignment horizontal="right"/>
    </xf>
    <xf numFmtId="3" fontId="5" fillId="2" borderId="1" xfId="0" applyNumberFormat="1" applyFont="1" applyFill="1" applyBorder="1"/>
    <xf numFmtId="9" fontId="5" fillId="3" borderId="1" xfId="1" applyFont="1" applyFill="1" applyBorder="1" applyAlignment="1" applyProtection="1">
      <alignment horizontal="center"/>
    </xf>
    <xf numFmtId="4" fontId="3" fillId="0" borderId="0" xfId="0" applyNumberFormat="1" applyFont="1"/>
    <xf numFmtId="0" fontId="5" fillId="0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left" indent="2"/>
    </xf>
    <xf numFmtId="3" fontId="3" fillId="0" borderId="1" xfId="0" applyNumberFormat="1" applyFont="1" applyBorder="1" applyAlignment="1">
      <alignment horizontal="right"/>
    </xf>
    <xf numFmtId="0" fontId="6" fillId="0" borderId="1" xfId="0" applyFont="1" applyFill="1" applyBorder="1"/>
    <xf numFmtId="0" fontId="3" fillId="0" borderId="1" xfId="0" applyFont="1" applyFill="1" applyBorder="1" applyAlignment="1">
      <alignment horizontal="right"/>
    </xf>
    <xf numFmtId="0" fontId="6" fillId="2" borderId="1" xfId="0" applyFont="1" applyFill="1" applyBorder="1"/>
    <xf numFmtId="9" fontId="3" fillId="2" borderId="1" xfId="1" applyFont="1" applyFill="1" applyBorder="1" applyAlignment="1" applyProtection="1">
      <alignment horizontal="center"/>
    </xf>
    <xf numFmtId="3" fontId="7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/>
    <xf numFmtId="0" fontId="6" fillId="0" borderId="1" xfId="0" applyFont="1" applyFill="1" applyBorder="1" applyAlignment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0" fontId="3" fillId="0" borderId="0" xfId="0" applyFont="1" applyAlignment="1">
      <alignment horizontal="right"/>
    </xf>
    <xf numFmtId="3" fontId="3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io/disco%20c/BILANCI%20D'ESERCIZIO/BILANCIO%20ESERCIZIO%202022/A_elaborazione%20CE_SP/CE%202022_RAS%20nsis%20uv22.10.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_CONS_2022"/>
      <sheetName val="confr_CE_new_old_2022"/>
      <sheetName val="CE_CONS_2022_old_del134"/>
      <sheetName val="CE_CONS_2021"/>
      <sheetName val="CE_cons2022_nsis"/>
      <sheetName val="CE_RAS_2022"/>
      <sheetName val="CE_RAS_2022 quadr"/>
    </sheetNames>
    <sheetDataSet>
      <sheetData sheetId="0">
        <row r="562">
          <cell r="C562">
            <v>0</v>
          </cell>
          <cell r="D562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A8A42-3A95-47D3-B28E-295B3067DD32}">
  <dimension ref="A1:I121"/>
  <sheetViews>
    <sheetView tabSelected="1" workbookViewId="0">
      <selection activeCell="A6" sqref="A6"/>
    </sheetView>
  </sheetViews>
  <sheetFormatPr defaultRowHeight="14.25" x14ac:dyDescent="0.2"/>
  <cols>
    <col min="1" max="1" width="76.42578125" style="1" customWidth="1"/>
    <col min="2" max="2" width="12.42578125" style="33" bestFit="1" customWidth="1"/>
    <col min="3" max="3" width="11.28515625" style="34" bestFit="1" customWidth="1"/>
    <col min="4" max="4" width="12" style="34" bestFit="1" customWidth="1"/>
    <col min="5" max="5" width="6.28515625" style="1" bestFit="1" customWidth="1"/>
    <col min="6" max="8" width="9.140625" style="1"/>
    <col min="9" max="9" width="15.42578125" style="1" bestFit="1" customWidth="1"/>
    <col min="10" max="256" width="9.140625" style="1"/>
    <col min="257" max="257" width="76.42578125" style="1" customWidth="1"/>
    <col min="258" max="258" width="12.42578125" style="1" bestFit="1" customWidth="1"/>
    <col min="259" max="259" width="11.28515625" style="1" bestFit="1" customWidth="1"/>
    <col min="260" max="260" width="12" style="1" bestFit="1" customWidth="1"/>
    <col min="261" max="261" width="6.28515625" style="1" bestFit="1" customWidth="1"/>
    <col min="262" max="264" width="9.140625" style="1"/>
    <col min="265" max="265" width="15.42578125" style="1" bestFit="1" customWidth="1"/>
    <col min="266" max="512" width="9.140625" style="1"/>
    <col min="513" max="513" width="76.42578125" style="1" customWidth="1"/>
    <col min="514" max="514" width="12.42578125" style="1" bestFit="1" customWidth="1"/>
    <col min="515" max="515" width="11.28515625" style="1" bestFit="1" customWidth="1"/>
    <col min="516" max="516" width="12" style="1" bestFit="1" customWidth="1"/>
    <col min="517" max="517" width="6.28515625" style="1" bestFit="1" customWidth="1"/>
    <col min="518" max="520" width="9.140625" style="1"/>
    <col min="521" max="521" width="15.42578125" style="1" bestFit="1" customWidth="1"/>
    <col min="522" max="768" width="9.140625" style="1"/>
    <col min="769" max="769" width="76.42578125" style="1" customWidth="1"/>
    <col min="770" max="770" width="12.42578125" style="1" bestFit="1" customWidth="1"/>
    <col min="771" max="771" width="11.28515625" style="1" bestFit="1" customWidth="1"/>
    <col min="772" max="772" width="12" style="1" bestFit="1" customWidth="1"/>
    <col min="773" max="773" width="6.28515625" style="1" bestFit="1" customWidth="1"/>
    <col min="774" max="776" width="9.140625" style="1"/>
    <col min="777" max="777" width="15.42578125" style="1" bestFit="1" customWidth="1"/>
    <col min="778" max="1024" width="9.140625" style="1"/>
    <col min="1025" max="1025" width="76.42578125" style="1" customWidth="1"/>
    <col min="1026" max="1026" width="12.42578125" style="1" bestFit="1" customWidth="1"/>
    <col min="1027" max="1027" width="11.28515625" style="1" bestFit="1" customWidth="1"/>
    <col min="1028" max="1028" width="12" style="1" bestFit="1" customWidth="1"/>
    <col min="1029" max="1029" width="6.28515625" style="1" bestFit="1" customWidth="1"/>
    <col min="1030" max="1032" width="9.140625" style="1"/>
    <col min="1033" max="1033" width="15.42578125" style="1" bestFit="1" customWidth="1"/>
    <col min="1034" max="1280" width="9.140625" style="1"/>
    <col min="1281" max="1281" width="76.42578125" style="1" customWidth="1"/>
    <col min="1282" max="1282" width="12.42578125" style="1" bestFit="1" customWidth="1"/>
    <col min="1283" max="1283" width="11.28515625" style="1" bestFit="1" customWidth="1"/>
    <col min="1284" max="1284" width="12" style="1" bestFit="1" customWidth="1"/>
    <col min="1285" max="1285" width="6.28515625" style="1" bestFit="1" customWidth="1"/>
    <col min="1286" max="1288" width="9.140625" style="1"/>
    <col min="1289" max="1289" width="15.42578125" style="1" bestFit="1" customWidth="1"/>
    <col min="1290" max="1536" width="9.140625" style="1"/>
    <col min="1537" max="1537" width="76.42578125" style="1" customWidth="1"/>
    <col min="1538" max="1538" width="12.42578125" style="1" bestFit="1" customWidth="1"/>
    <col min="1539" max="1539" width="11.28515625" style="1" bestFit="1" customWidth="1"/>
    <col min="1540" max="1540" width="12" style="1" bestFit="1" customWidth="1"/>
    <col min="1541" max="1541" width="6.28515625" style="1" bestFit="1" customWidth="1"/>
    <col min="1542" max="1544" width="9.140625" style="1"/>
    <col min="1545" max="1545" width="15.42578125" style="1" bestFit="1" customWidth="1"/>
    <col min="1546" max="1792" width="9.140625" style="1"/>
    <col min="1793" max="1793" width="76.42578125" style="1" customWidth="1"/>
    <col min="1794" max="1794" width="12.42578125" style="1" bestFit="1" customWidth="1"/>
    <col min="1795" max="1795" width="11.28515625" style="1" bestFit="1" customWidth="1"/>
    <col min="1796" max="1796" width="12" style="1" bestFit="1" customWidth="1"/>
    <col min="1797" max="1797" width="6.28515625" style="1" bestFit="1" customWidth="1"/>
    <col min="1798" max="1800" width="9.140625" style="1"/>
    <col min="1801" max="1801" width="15.42578125" style="1" bestFit="1" customWidth="1"/>
    <col min="1802" max="2048" width="9.140625" style="1"/>
    <col min="2049" max="2049" width="76.42578125" style="1" customWidth="1"/>
    <col min="2050" max="2050" width="12.42578125" style="1" bestFit="1" customWidth="1"/>
    <col min="2051" max="2051" width="11.28515625" style="1" bestFit="1" customWidth="1"/>
    <col min="2052" max="2052" width="12" style="1" bestFit="1" customWidth="1"/>
    <col min="2053" max="2053" width="6.28515625" style="1" bestFit="1" customWidth="1"/>
    <col min="2054" max="2056" width="9.140625" style="1"/>
    <col min="2057" max="2057" width="15.42578125" style="1" bestFit="1" customWidth="1"/>
    <col min="2058" max="2304" width="9.140625" style="1"/>
    <col min="2305" max="2305" width="76.42578125" style="1" customWidth="1"/>
    <col min="2306" max="2306" width="12.42578125" style="1" bestFit="1" customWidth="1"/>
    <col min="2307" max="2307" width="11.28515625" style="1" bestFit="1" customWidth="1"/>
    <col min="2308" max="2308" width="12" style="1" bestFit="1" customWidth="1"/>
    <col min="2309" max="2309" width="6.28515625" style="1" bestFit="1" customWidth="1"/>
    <col min="2310" max="2312" width="9.140625" style="1"/>
    <col min="2313" max="2313" width="15.42578125" style="1" bestFit="1" customWidth="1"/>
    <col min="2314" max="2560" width="9.140625" style="1"/>
    <col min="2561" max="2561" width="76.42578125" style="1" customWidth="1"/>
    <col min="2562" max="2562" width="12.42578125" style="1" bestFit="1" customWidth="1"/>
    <col min="2563" max="2563" width="11.28515625" style="1" bestFit="1" customWidth="1"/>
    <col min="2564" max="2564" width="12" style="1" bestFit="1" customWidth="1"/>
    <col min="2565" max="2565" width="6.28515625" style="1" bestFit="1" customWidth="1"/>
    <col min="2566" max="2568" width="9.140625" style="1"/>
    <col min="2569" max="2569" width="15.42578125" style="1" bestFit="1" customWidth="1"/>
    <col min="2570" max="2816" width="9.140625" style="1"/>
    <col min="2817" max="2817" width="76.42578125" style="1" customWidth="1"/>
    <col min="2818" max="2818" width="12.42578125" style="1" bestFit="1" customWidth="1"/>
    <col min="2819" max="2819" width="11.28515625" style="1" bestFit="1" customWidth="1"/>
    <col min="2820" max="2820" width="12" style="1" bestFit="1" customWidth="1"/>
    <col min="2821" max="2821" width="6.28515625" style="1" bestFit="1" customWidth="1"/>
    <col min="2822" max="2824" width="9.140625" style="1"/>
    <col min="2825" max="2825" width="15.42578125" style="1" bestFit="1" customWidth="1"/>
    <col min="2826" max="3072" width="9.140625" style="1"/>
    <col min="3073" max="3073" width="76.42578125" style="1" customWidth="1"/>
    <col min="3074" max="3074" width="12.42578125" style="1" bestFit="1" customWidth="1"/>
    <col min="3075" max="3075" width="11.28515625" style="1" bestFit="1" customWidth="1"/>
    <col min="3076" max="3076" width="12" style="1" bestFit="1" customWidth="1"/>
    <col min="3077" max="3077" width="6.28515625" style="1" bestFit="1" customWidth="1"/>
    <col min="3078" max="3080" width="9.140625" style="1"/>
    <col min="3081" max="3081" width="15.42578125" style="1" bestFit="1" customWidth="1"/>
    <col min="3082" max="3328" width="9.140625" style="1"/>
    <col min="3329" max="3329" width="76.42578125" style="1" customWidth="1"/>
    <col min="3330" max="3330" width="12.42578125" style="1" bestFit="1" customWidth="1"/>
    <col min="3331" max="3331" width="11.28515625" style="1" bestFit="1" customWidth="1"/>
    <col min="3332" max="3332" width="12" style="1" bestFit="1" customWidth="1"/>
    <col min="3333" max="3333" width="6.28515625" style="1" bestFit="1" customWidth="1"/>
    <col min="3334" max="3336" width="9.140625" style="1"/>
    <col min="3337" max="3337" width="15.42578125" style="1" bestFit="1" customWidth="1"/>
    <col min="3338" max="3584" width="9.140625" style="1"/>
    <col min="3585" max="3585" width="76.42578125" style="1" customWidth="1"/>
    <col min="3586" max="3586" width="12.42578125" style="1" bestFit="1" customWidth="1"/>
    <col min="3587" max="3587" width="11.28515625" style="1" bestFit="1" customWidth="1"/>
    <col min="3588" max="3588" width="12" style="1" bestFit="1" customWidth="1"/>
    <col min="3589" max="3589" width="6.28515625" style="1" bestFit="1" customWidth="1"/>
    <col min="3590" max="3592" width="9.140625" style="1"/>
    <col min="3593" max="3593" width="15.42578125" style="1" bestFit="1" customWidth="1"/>
    <col min="3594" max="3840" width="9.140625" style="1"/>
    <col min="3841" max="3841" width="76.42578125" style="1" customWidth="1"/>
    <col min="3842" max="3842" width="12.42578125" style="1" bestFit="1" customWidth="1"/>
    <col min="3843" max="3843" width="11.28515625" style="1" bestFit="1" customWidth="1"/>
    <col min="3844" max="3844" width="12" style="1" bestFit="1" customWidth="1"/>
    <col min="3845" max="3845" width="6.28515625" style="1" bestFit="1" customWidth="1"/>
    <col min="3846" max="3848" width="9.140625" style="1"/>
    <col min="3849" max="3849" width="15.42578125" style="1" bestFit="1" customWidth="1"/>
    <col min="3850" max="4096" width="9.140625" style="1"/>
    <col min="4097" max="4097" width="76.42578125" style="1" customWidth="1"/>
    <col min="4098" max="4098" width="12.42578125" style="1" bestFit="1" customWidth="1"/>
    <col min="4099" max="4099" width="11.28515625" style="1" bestFit="1" customWidth="1"/>
    <col min="4100" max="4100" width="12" style="1" bestFit="1" customWidth="1"/>
    <col min="4101" max="4101" width="6.28515625" style="1" bestFit="1" customWidth="1"/>
    <col min="4102" max="4104" width="9.140625" style="1"/>
    <col min="4105" max="4105" width="15.42578125" style="1" bestFit="1" customWidth="1"/>
    <col min="4106" max="4352" width="9.140625" style="1"/>
    <col min="4353" max="4353" width="76.42578125" style="1" customWidth="1"/>
    <col min="4354" max="4354" width="12.42578125" style="1" bestFit="1" customWidth="1"/>
    <col min="4355" max="4355" width="11.28515625" style="1" bestFit="1" customWidth="1"/>
    <col min="4356" max="4356" width="12" style="1" bestFit="1" customWidth="1"/>
    <col min="4357" max="4357" width="6.28515625" style="1" bestFit="1" customWidth="1"/>
    <col min="4358" max="4360" width="9.140625" style="1"/>
    <col min="4361" max="4361" width="15.42578125" style="1" bestFit="1" customWidth="1"/>
    <col min="4362" max="4608" width="9.140625" style="1"/>
    <col min="4609" max="4609" width="76.42578125" style="1" customWidth="1"/>
    <col min="4610" max="4610" width="12.42578125" style="1" bestFit="1" customWidth="1"/>
    <col min="4611" max="4611" width="11.28515625" style="1" bestFit="1" customWidth="1"/>
    <col min="4612" max="4612" width="12" style="1" bestFit="1" customWidth="1"/>
    <col min="4613" max="4613" width="6.28515625" style="1" bestFit="1" customWidth="1"/>
    <col min="4614" max="4616" width="9.140625" style="1"/>
    <col min="4617" max="4617" width="15.42578125" style="1" bestFit="1" customWidth="1"/>
    <col min="4618" max="4864" width="9.140625" style="1"/>
    <col min="4865" max="4865" width="76.42578125" style="1" customWidth="1"/>
    <col min="4866" max="4866" width="12.42578125" style="1" bestFit="1" customWidth="1"/>
    <col min="4867" max="4867" width="11.28515625" style="1" bestFit="1" customWidth="1"/>
    <col min="4868" max="4868" width="12" style="1" bestFit="1" customWidth="1"/>
    <col min="4869" max="4869" width="6.28515625" style="1" bestFit="1" customWidth="1"/>
    <col min="4870" max="4872" width="9.140625" style="1"/>
    <col min="4873" max="4873" width="15.42578125" style="1" bestFit="1" customWidth="1"/>
    <col min="4874" max="5120" width="9.140625" style="1"/>
    <col min="5121" max="5121" width="76.42578125" style="1" customWidth="1"/>
    <col min="5122" max="5122" width="12.42578125" style="1" bestFit="1" customWidth="1"/>
    <col min="5123" max="5123" width="11.28515625" style="1" bestFit="1" customWidth="1"/>
    <col min="5124" max="5124" width="12" style="1" bestFit="1" customWidth="1"/>
    <col min="5125" max="5125" width="6.28515625" style="1" bestFit="1" customWidth="1"/>
    <col min="5126" max="5128" width="9.140625" style="1"/>
    <col min="5129" max="5129" width="15.42578125" style="1" bestFit="1" customWidth="1"/>
    <col min="5130" max="5376" width="9.140625" style="1"/>
    <col min="5377" max="5377" width="76.42578125" style="1" customWidth="1"/>
    <col min="5378" max="5378" width="12.42578125" style="1" bestFit="1" customWidth="1"/>
    <col min="5379" max="5379" width="11.28515625" style="1" bestFit="1" customWidth="1"/>
    <col min="5380" max="5380" width="12" style="1" bestFit="1" customWidth="1"/>
    <col min="5381" max="5381" width="6.28515625" style="1" bestFit="1" customWidth="1"/>
    <col min="5382" max="5384" width="9.140625" style="1"/>
    <col min="5385" max="5385" width="15.42578125" style="1" bestFit="1" customWidth="1"/>
    <col min="5386" max="5632" width="9.140625" style="1"/>
    <col min="5633" max="5633" width="76.42578125" style="1" customWidth="1"/>
    <col min="5634" max="5634" width="12.42578125" style="1" bestFit="1" customWidth="1"/>
    <col min="5635" max="5635" width="11.28515625" style="1" bestFit="1" customWidth="1"/>
    <col min="5636" max="5636" width="12" style="1" bestFit="1" customWidth="1"/>
    <col min="5637" max="5637" width="6.28515625" style="1" bestFit="1" customWidth="1"/>
    <col min="5638" max="5640" width="9.140625" style="1"/>
    <col min="5641" max="5641" width="15.42578125" style="1" bestFit="1" customWidth="1"/>
    <col min="5642" max="5888" width="9.140625" style="1"/>
    <col min="5889" max="5889" width="76.42578125" style="1" customWidth="1"/>
    <col min="5890" max="5890" width="12.42578125" style="1" bestFit="1" customWidth="1"/>
    <col min="5891" max="5891" width="11.28515625" style="1" bestFit="1" customWidth="1"/>
    <col min="5892" max="5892" width="12" style="1" bestFit="1" customWidth="1"/>
    <col min="5893" max="5893" width="6.28515625" style="1" bestFit="1" customWidth="1"/>
    <col min="5894" max="5896" width="9.140625" style="1"/>
    <col min="5897" max="5897" width="15.42578125" style="1" bestFit="1" customWidth="1"/>
    <col min="5898" max="6144" width="9.140625" style="1"/>
    <col min="6145" max="6145" width="76.42578125" style="1" customWidth="1"/>
    <col min="6146" max="6146" width="12.42578125" style="1" bestFit="1" customWidth="1"/>
    <col min="6147" max="6147" width="11.28515625" style="1" bestFit="1" customWidth="1"/>
    <col min="6148" max="6148" width="12" style="1" bestFit="1" customWidth="1"/>
    <col min="6149" max="6149" width="6.28515625" style="1" bestFit="1" customWidth="1"/>
    <col min="6150" max="6152" width="9.140625" style="1"/>
    <col min="6153" max="6153" width="15.42578125" style="1" bestFit="1" customWidth="1"/>
    <col min="6154" max="6400" width="9.140625" style="1"/>
    <col min="6401" max="6401" width="76.42578125" style="1" customWidth="1"/>
    <col min="6402" max="6402" width="12.42578125" style="1" bestFit="1" customWidth="1"/>
    <col min="6403" max="6403" width="11.28515625" style="1" bestFit="1" customWidth="1"/>
    <col min="6404" max="6404" width="12" style="1" bestFit="1" customWidth="1"/>
    <col min="6405" max="6405" width="6.28515625" style="1" bestFit="1" customWidth="1"/>
    <col min="6406" max="6408" width="9.140625" style="1"/>
    <col min="6409" max="6409" width="15.42578125" style="1" bestFit="1" customWidth="1"/>
    <col min="6410" max="6656" width="9.140625" style="1"/>
    <col min="6657" max="6657" width="76.42578125" style="1" customWidth="1"/>
    <col min="6658" max="6658" width="12.42578125" style="1" bestFit="1" customWidth="1"/>
    <col min="6659" max="6659" width="11.28515625" style="1" bestFit="1" customWidth="1"/>
    <col min="6660" max="6660" width="12" style="1" bestFit="1" customWidth="1"/>
    <col min="6661" max="6661" width="6.28515625" style="1" bestFit="1" customWidth="1"/>
    <col min="6662" max="6664" width="9.140625" style="1"/>
    <col min="6665" max="6665" width="15.42578125" style="1" bestFit="1" customWidth="1"/>
    <col min="6666" max="6912" width="9.140625" style="1"/>
    <col min="6913" max="6913" width="76.42578125" style="1" customWidth="1"/>
    <col min="6914" max="6914" width="12.42578125" style="1" bestFit="1" customWidth="1"/>
    <col min="6915" max="6915" width="11.28515625" style="1" bestFit="1" customWidth="1"/>
    <col min="6916" max="6916" width="12" style="1" bestFit="1" customWidth="1"/>
    <col min="6917" max="6917" width="6.28515625" style="1" bestFit="1" customWidth="1"/>
    <col min="6918" max="6920" width="9.140625" style="1"/>
    <col min="6921" max="6921" width="15.42578125" style="1" bestFit="1" customWidth="1"/>
    <col min="6922" max="7168" width="9.140625" style="1"/>
    <col min="7169" max="7169" width="76.42578125" style="1" customWidth="1"/>
    <col min="7170" max="7170" width="12.42578125" style="1" bestFit="1" customWidth="1"/>
    <col min="7171" max="7171" width="11.28515625" style="1" bestFit="1" customWidth="1"/>
    <col min="7172" max="7172" width="12" style="1" bestFit="1" customWidth="1"/>
    <col min="7173" max="7173" width="6.28515625" style="1" bestFit="1" customWidth="1"/>
    <col min="7174" max="7176" width="9.140625" style="1"/>
    <col min="7177" max="7177" width="15.42578125" style="1" bestFit="1" customWidth="1"/>
    <col min="7178" max="7424" width="9.140625" style="1"/>
    <col min="7425" max="7425" width="76.42578125" style="1" customWidth="1"/>
    <col min="7426" max="7426" width="12.42578125" style="1" bestFit="1" customWidth="1"/>
    <col min="7427" max="7427" width="11.28515625" style="1" bestFit="1" customWidth="1"/>
    <col min="7428" max="7428" width="12" style="1" bestFit="1" customWidth="1"/>
    <col min="7429" max="7429" width="6.28515625" style="1" bestFit="1" customWidth="1"/>
    <col min="7430" max="7432" width="9.140625" style="1"/>
    <col min="7433" max="7433" width="15.42578125" style="1" bestFit="1" customWidth="1"/>
    <col min="7434" max="7680" width="9.140625" style="1"/>
    <col min="7681" max="7681" width="76.42578125" style="1" customWidth="1"/>
    <col min="7682" max="7682" width="12.42578125" style="1" bestFit="1" customWidth="1"/>
    <col min="7683" max="7683" width="11.28515625" style="1" bestFit="1" customWidth="1"/>
    <col min="7684" max="7684" width="12" style="1" bestFit="1" customWidth="1"/>
    <col min="7685" max="7685" width="6.28515625" style="1" bestFit="1" customWidth="1"/>
    <col min="7686" max="7688" width="9.140625" style="1"/>
    <col min="7689" max="7689" width="15.42578125" style="1" bestFit="1" customWidth="1"/>
    <col min="7690" max="7936" width="9.140625" style="1"/>
    <col min="7937" max="7937" width="76.42578125" style="1" customWidth="1"/>
    <col min="7938" max="7938" width="12.42578125" style="1" bestFit="1" customWidth="1"/>
    <col min="7939" max="7939" width="11.28515625" style="1" bestFit="1" customWidth="1"/>
    <col min="7940" max="7940" width="12" style="1" bestFit="1" customWidth="1"/>
    <col min="7941" max="7941" width="6.28515625" style="1" bestFit="1" customWidth="1"/>
    <col min="7942" max="7944" width="9.140625" style="1"/>
    <col min="7945" max="7945" width="15.42578125" style="1" bestFit="1" customWidth="1"/>
    <col min="7946" max="8192" width="9.140625" style="1"/>
    <col min="8193" max="8193" width="76.42578125" style="1" customWidth="1"/>
    <col min="8194" max="8194" width="12.42578125" style="1" bestFit="1" customWidth="1"/>
    <col min="8195" max="8195" width="11.28515625" style="1" bestFit="1" customWidth="1"/>
    <col min="8196" max="8196" width="12" style="1" bestFit="1" customWidth="1"/>
    <col min="8197" max="8197" width="6.28515625" style="1" bestFit="1" customWidth="1"/>
    <col min="8198" max="8200" width="9.140625" style="1"/>
    <col min="8201" max="8201" width="15.42578125" style="1" bestFit="1" customWidth="1"/>
    <col min="8202" max="8448" width="9.140625" style="1"/>
    <col min="8449" max="8449" width="76.42578125" style="1" customWidth="1"/>
    <col min="8450" max="8450" width="12.42578125" style="1" bestFit="1" customWidth="1"/>
    <col min="8451" max="8451" width="11.28515625" style="1" bestFit="1" customWidth="1"/>
    <col min="8452" max="8452" width="12" style="1" bestFit="1" customWidth="1"/>
    <col min="8453" max="8453" width="6.28515625" style="1" bestFit="1" customWidth="1"/>
    <col min="8454" max="8456" width="9.140625" style="1"/>
    <col min="8457" max="8457" width="15.42578125" style="1" bestFit="1" customWidth="1"/>
    <col min="8458" max="8704" width="9.140625" style="1"/>
    <col min="8705" max="8705" width="76.42578125" style="1" customWidth="1"/>
    <col min="8706" max="8706" width="12.42578125" style="1" bestFit="1" customWidth="1"/>
    <col min="8707" max="8707" width="11.28515625" style="1" bestFit="1" customWidth="1"/>
    <col min="8708" max="8708" width="12" style="1" bestFit="1" customWidth="1"/>
    <col min="8709" max="8709" width="6.28515625" style="1" bestFit="1" customWidth="1"/>
    <col min="8710" max="8712" width="9.140625" style="1"/>
    <col min="8713" max="8713" width="15.42578125" style="1" bestFit="1" customWidth="1"/>
    <col min="8714" max="8960" width="9.140625" style="1"/>
    <col min="8961" max="8961" width="76.42578125" style="1" customWidth="1"/>
    <col min="8962" max="8962" width="12.42578125" style="1" bestFit="1" customWidth="1"/>
    <col min="8963" max="8963" width="11.28515625" style="1" bestFit="1" customWidth="1"/>
    <col min="8964" max="8964" width="12" style="1" bestFit="1" customWidth="1"/>
    <col min="8965" max="8965" width="6.28515625" style="1" bestFit="1" customWidth="1"/>
    <col min="8966" max="8968" width="9.140625" style="1"/>
    <col min="8969" max="8969" width="15.42578125" style="1" bestFit="1" customWidth="1"/>
    <col min="8970" max="9216" width="9.140625" style="1"/>
    <col min="9217" max="9217" width="76.42578125" style="1" customWidth="1"/>
    <col min="9218" max="9218" width="12.42578125" style="1" bestFit="1" customWidth="1"/>
    <col min="9219" max="9219" width="11.28515625" style="1" bestFit="1" customWidth="1"/>
    <col min="9220" max="9220" width="12" style="1" bestFit="1" customWidth="1"/>
    <col min="9221" max="9221" width="6.28515625" style="1" bestFit="1" customWidth="1"/>
    <col min="9222" max="9224" width="9.140625" style="1"/>
    <col min="9225" max="9225" width="15.42578125" style="1" bestFit="1" customWidth="1"/>
    <col min="9226" max="9472" width="9.140625" style="1"/>
    <col min="9473" max="9473" width="76.42578125" style="1" customWidth="1"/>
    <col min="9474" max="9474" width="12.42578125" style="1" bestFit="1" customWidth="1"/>
    <col min="9475" max="9475" width="11.28515625" style="1" bestFit="1" customWidth="1"/>
    <col min="9476" max="9476" width="12" style="1" bestFit="1" customWidth="1"/>
    <col min="9477" max="9477" width="6.28515625" style="1" bestFit="1" customWidth="1"/>
    <col min="9478" max="9480" width="9.140625" style="1"/>
    <col min="9481" max="9481" width="15.42578125" style="1" bestFit="1" customWidth="1"/>
    <col min="9482" max="9728" width="9.140625" style="1"/>
    <col min="9729" max="9729" width="76.42578125" style="1" customWidth="1"/>
    <col min="9730" max="9730" width="12.42578125" style="1" bestFit="1" customWidth="1"/>
    <col min="9731" max="9731" width="11.28515625" style="1" bestFit="1" customWidth="1"/>
    <col min="9732" max="9732" width="12" style="1" bestFit="1" customWidth="1"/>
    <col min="9733" max="9733" width="6.28515625" style="1" bestFit="1" customWidth="1"/>
    <col min="9734" max="9736" width="9.140625" style="1"/>
    <col min="9737" max="9737" width="15.42578125" style="1" bestFit="1" customWidth="1"/>
    <col min="9738" max="9984" width="9.140625" style="1"/>
    <col min="9985" max="9985" width="76.42578125" style="1" customWidth="1"/>
    <col min="9986" max="9986" width="12.42578125" style="1" bestFit="1" customWidth="1"/>
    <col min="9987" max="9987" width="11.28515625" style="1" bestFit="1" customWidth="1"/>
    <col min="9988" max="9988" width="12" style="1" bestFit="1" customWidth="1"/>
    <col min="9989" max="9989" width="6.28515625" style="1" bestFit="1" customWidth="1"/>
    <col min="9990" max="9992" width="9.140625" style="1"/>
    <col min="9993" max="9993" width="15.42578125" style="1" bestFit="1" customWidth="1"/>
    <col min="9994" max="10240" width="9.140625" style="1"/>
    <col min="10241" max="10241" width="76.42578125" style="1" customWidth="1"/>
    <col min="10242" max="10242" width="12.42578125" style="1" bestFit="1" customWidth="1"/>
    <col min="10243" max="10243" width="11.28515625" style="1" bestFit="1" customWidth="1"/>
    <col min="10244" max="10244" width="12" style="1" bestFit="1" customWidth="1"/>
    <col min="10245" max="10245" width="6.28515625" style="1" bestFit="1" customWidth="1"/>
    <col min="10246" max="10248" width="9.140625" style="1"/>
    <col min="10249" max="10249" width="15.42578125" style="1" bestFit="1" customWidth="1"/>
    <col min="10250" max="10496" width="9.140625" style="1"/>
    <col min="10497" max="10497" width="76.42578125" style="1" customWidth="1"/>
    <col min="10498" max="10498" width="12.42578125" style="1" bestFit="1" customWidth="1"/>
    <col min="10499" max="10499" width="11.28515625" style="1" bestFit="1" customWidth="1"/>
    <col min="10500" max="10500" width="12" style="1" bestFit="1" customWidth="1"/>
    <col min="10501" max="10501" width="6.28515625" style="1" bestFit="1" customWidth="1"/>
    <col min="10502" max="10504" width="9.140625" style="1"/>
    <col min="10505" max="10505" width="15.42578125" style="1" bestFit="1" customWidth="1"/>
    <col min="10506" max="10752" width="9.140625" style="1"/>
    <col min="10753" max="10753" width="76.42578125" style="1" customWidth="1"/>
    <col min="10754" max="10754" width="12.42578125" style="1" bestFit="1" customWidth="1"/>
    <col min="10755" max="10755" width="11.28515625" style="1" bestFit="1" customWidth="1"/>
    <col min="10756" max="10756" width="12" style="1" bestFit="1" customWidth="1"/>
    <col min="10757" max="10757" width="6.28515625" style="1" bestFit="1" customWidth="1"/>
    <col min="10758" max="10760" width="9.140625" style="1"/>
    <col min="10761" max="10761" width="15.42578125" style="1" bestFit="1" customWidth="1"/>
    <col min="10762" max="11008" width="9.140625" style="1"/>
    <col min="11009" max="11009" width="76.42578125" style="1" customWidth="1"/>
    <col min="11010" max="11010" width="12.42578125" style="1" bestFit="1" customWidth="1"/>
    <col min="11011" max="11011" width="11.28515625" style="1" bestFit="1" customWidth="1"/>
    <col min="11012" max="11012" width="12" style="1" bestFit="1" customWidth="1"/>
    <col min="11013" max="11013" width="6.28515625" style="1" bestFit="1" customWidth="1"/>
    <col min="11014" max="11016" width="9.140625" style="1"/>
    <col min="11017" max="11017" width="15.42578125" style="1" bestFit="1" customWidth="1"/>
    <col min="11018" max="11264" width="9.140625" style="1"/>
    <col min="11265" max="11265" width="76.42578125" style="1" customWidth="1"/>
    <col min="11266" max="11266" width="12.42578125" style="1" bestFit="1" customWidth="1"/>
    <col min="11267" max="11267" width="11.28515625" style="1" bestFit="1" customWidth="1"/>
    <col min="11268" max="11268" width="12" style="1" bestFit="1" customWidth="1"/>
    <col min="11269" max="11269" width="6.28515625" style="1" bestFit="1" customWidth="1"/>
    <col min="11270" max="11272" width="9.140625" style="1"/>
    <col min="11273" max="11273" width="15.42578125" style="1" bestFit="1" customWidth="1"/>
    <col min="11274" max="11520" width="9.140625" style="1"/>
    <col min="11521" max="11521" width="76.42578125" style="1" customWidth="1"/>
    <col min="11522" max="11522" width="12.42578125" style="1" bestFit="1" customWidth="1"/>
    <col min="11523" max="11523" width="11.28515625" style="1" bestFit="1" customWidth="1"/>
    <col min="11524" max="11524" width="12" style="1" bestFit="1" customWidth="1"/>
    <col min="11525" max="11525" width="6.28515625" style="1" bestFit="1" customWidth="1"/>
    <col min="11526" max="11528" width="9.140625" style="1"/>
    <col min="11529" max="11529" width="15.42578125" style="1" bestFit="1" customWidth="1"/>
    <col min="11530" max="11776" width="9.140625" style="1"/>
    <col min="11777" max="11777" width="76.42578125" style="1" customWidth="1"/>
    <col min="11778" max="11778" width="12.42578125" style="1" bestFit="1" customWidth="1"/>
    <col min="11779" max="11779" width="11.28515625" style="1" bestFit="1" customWidth="1"/>
    <col min="11780" max="11780" width="12" style="1" bestFit="1" customWidth="1"/>
    <col min="11781" max="11781" width="6.28515625" style="1" bestFit="1" customWidth="1"/>
    <col min="11782" max="11784" width="9.140625" style="1"/>
    <col min="11785" max="11785" width="15.42578125" style="1" bestFit="1" customWidth="1"/>
    <col min="11786" max="12032" width="9.140625" style="1"/>
    <col min="12033" max="12033" width="76.42578125" style="1" customWidth="1"/>
    <col min="12034" max="12034" width="12.42578125" style="1" bestFit="1" customWidth="1"/>
    <col min="12035" max="12035" width="11.28515625" style="1" bestFit="1" customWidth="1"/>
    <col min="12036" max="12036" width="12" style="1" bestFit="1" customWidth="1"/>
    <col min="12037" max="12037" width="6.28515625" style="1" bestFit="1" customWidth="1"/>
    <col min="12038" max="12040" width="9.140625" style="1"/>
    <col min="12041" max="12041" width="15.42578125" style="1" bestFit="1" customWidth="1"/>
    <col min="12042" max="12288" width="9.140625" style="1"/>
    <col min="12289" max="12289" width="76.42578125" style="1" customWidth="1"/>
    <col min="12290" max="12290" width="12.42578125" style="1" bestFit="1" customWidth="1"/>
    <col min="12291" max="12291" width="11.28515625" style="1" bestFit="1" customWidth="1"/>
    <col min="12292" max="12292" width="12" style="1" bestFit="1" customWidth="1"/>
    <col min="12293" max="12293" width="6.28515625" style="1" bestFit="1" customWidth="1"/>
    <col min="12294" max="12296" width="9.140625" style="1"/>
    <col min="12297" max="12297" width="15.42578125" style="1" bestFit="1" customWidth="1"/>
    <col min="12298" max="12544" width="9.140625" style="1"/>
    <col min="12545" max="12545" width="76.42578125" style="1" customWidth="1"/>
    <col min="12546" max="12546" width="12.42578125" style="1" bestFit="1" customWidth="1"/>
    <col min="12547" max="12547" width="11.28515625" style="1" bestFit="1" customWidth="1"/>
    <col min="12548" max="12548" width="12" style="1" bestFit="1" customWidth="1"/>
    <col min="12549" max="12549" width="6.28515625" style="1" bestFit="1" customWidth="1"/>
    <col min="12550" max="12552" width="9.140625" style="1"/>
    <col min="12553" max="12553" width="15.42578125" style="1" bestFit="1" customWidth="1"/>
    <col min="12554" max="12800" width="9.140625" style="1"/>
    <col min="12801" max="12801" width="76.42578125" style="1" customWidth="1"/>
    <col min="12802" max="12802" width="12.42578125" style="1" bestFit="1" customWidth="1"/>
    <col min="12803" max="12803" width="11.28515625" style="1" bestFit="1" customWidth="1"/>
    <col min="12804" max="12804" width="12" style="1" bestFit="1" customWidth="1"/>
    <col min="12805" max="12805" width="6.28515625" style="1" bestFit="1" customWidth="1"/>
    <col min="12806" max="12808" width="9.140625" style="1"/>
    <col min="12809" max="12809" width="15.42578125" style="1" bestFit="1" customWidth="1"/>
    <col min="12810" max="13056" width="9.140625" style="1"/>
    <col min="13057" max="13057" width="76.42578125" style="1" customWidth="1"/>
    <col min="13058" max="13058" width="12.42578125" style="1" bestFit="1" customWidth="1"/>
    <col min="13059" max="13059" width="11.28515625" style="1" bestFit="1" customWidth="1"/>
    <col min="13060" max="13060" width="12" style="1" bestFit="1" customWidth="1"/>
    <col min="13061" max="13061" width="6.28515625" style="1" bestFit="1" customWidth="1"/>
    <col min="13062" max="13064" width="9.140625" style="1"/>
    <col min="13065" max="13065" width="15.42578125" style="1" bestFit="1" customWidth="1"/>
    <col min="13066" max="13312" width="9.140625" style="1"/>
    <col min="13313" max="13313" width="76.42578125" style="1" customWidth="1"/>
    <col min="13314" max="13314" width="12.42578125" style="1" bestFit="1" customWidth="1"/>
    <col min="13315" max="13315" width="11.28515625" style="1" bestFit="1" customWidth="1"/>
    <col min="13316" max="13316" width="12" style="1" bestFit="1" customWidth="1"/>
    <col min="13317" max="13317" width="6.28515625" style="1" bestFit="1" customWidth="1"/>
    <col min="13318" max="13320" width="9.140625" style="1"/>
    <col min="13321" max="13321" width="15.42578125" style="1" bestFit="1" customWidth="1"/>
    <col min="13322" max="13568" width="9.140625" style="1"/>
    <col min="13569" max="13569" width="76.42578125" style="1" customWidth="1"/>
    <col min="13570" max="13570" width="12.42578125" style="1" bestFit="1" customWidth="1"/>
    <col min="13571" max="13571" width="11.28515625" style="1" bestFit="1" customWidth="1"/>
    <col min="13572" max="13572" width="12" style="1" bestFit="1" customWidth="1"/>
    <col min="13573" max="13573" width="6.28515625" style="1" bestFit="1" customWidth="1"/>
    <col min="13574" max="13576" width="9.140625" style="1"/>
    <col min="13577" max="13577" width="15.42578125" style="1" bestFit="1" customWidth="1"/>
    <col min="13578" max="13824" width="9.140625" style="1"/>
    <col min="13825" max="13825" width="76.42578125" style="1" customWidth="1"/>
    <col min="13826" max="13826" width="12.42578125" style="1" bestFit="1" customWidth="1"/>
    <col min="13827" max="13827" width="11.28515625" style="1" bestFit="1" customWidth="1"/>
    <col min="13828" max="13828" width="12" style="1" bestFit="1" customWidth="1"/>
    <col min="13829" max="13829" width="6.28515625" style="1" bestFit="1" customWidth="1"/>
    <col min="13830" max="13832" width="9.140625" style="1"/>
    <col min="13833" max="13833" width="15.42578125" style="1" bestFit="1" customWidth="1"/>
    <col min="13834" max="14080" width="9.140625" style="1"/>
    <col min="14081" max="14081" width="76.42578125" style="1" customWidth="1"/>
    <col min="14082" max="14082" width="12.42578125" style="1" bestFit="1" customWidth="1"/>
    <col min="14083" max="14083" width="11.28515625" style="1" bestFit="1" customWidth="1"/>
    <col min="14084" max="14084" width="12" style="1" bestFit="1" customWidth="1"/>
    <col min="14085" max="14085" width="6.28515625" style="1" bestFit="1" customWidth="1"/>
    <col min="14086" max="14088" width="9.140625" style="1"/>
    <col min="14089" max="14089" width="15.42578125" style="1" bestFit="1" customWidth="1"/>
    <col min="14090" max="14336" width="9.140625" style="1"/>
    <col min="14337" max="14337" width="76.42578125" style="1" customWidth="1"/>
    <col min="14338" max="14338" width="12.42578125" style="1" bestFit="1" customWidth="1"/>
    <col min="14339" max="14339" width="11.28515625" style="1" bestFit="1" customWidth="1"/>
    <col min="14340" max="14340" width="12" style="1" bestFit="1" customWidth="1"/>
    <col min="14341" max="14341" width="6.28515625" style="1" bestFit="1" customWidth="1"/>
    <col min="14342" max="14344" width="9.140625" style="1"/>
    <col min="14345" max="14345" width="15.42578125" style="1" bestFit="1" customWidth="1"/>
    <col min="14346" max="14592" width="9.140625" style="1"/>
    <col min="14593" max="14593" width="76.42578125" style="1" customWidth="1"/>
    <col min="14594" max="14594" width="12.42578125" style="1" bestFit="1" customWidth="1"/>
    <col min="14595" max="14595" width="11.28515625" style="1" bestFit="1" customWidth="1"/>
    <col min="14596" max="14596" width="12" style="1" bestFit="1" customWidth="1"/>
    <col min="14597" max="14597" width="6.28515625" style="1" bestFit="1" customWidth="1"/>
    <col min="14598" max="14600" width="9.140625" style="1"/>
    <col min="14601" max="14601" width="15.42578125" style="1" bestFit="1" customWidth="1"/>
    <col min="14602" max="14848" width="9.140625" style="1"/>
    <col min="14849" max="14849" width="76.42578125" style="1" customWidth="1"/>
    <col min="14850" max="14850" width="12.42578125" style="1" bestFit="1" customWidth="1"/>
    <col min="14851" max="14851" width="11.28515625" style="1" bestFit="1" customWidth="1"/>
    <col min="14852" max="14852" width="12" style="1" bestFit="1" customWidth="1"/>
    <col min="14853" max="14853" width="6.28515625" style="1" bestFit="1" customWidth="1"/>
    <col min="14854" max="14856" width="9.140625" style="1"/>
    <col min="14857" max="14857" width="15.42578125" style="1" bestFit="1" customWidth="1"/>
    <col min="14858" max="15104" width="9.140625" style="1"/>
    <col min="15105" max="15105" width="76.42578125" style="1" customWidth="1"/>
    <col min="15106" max="15106" width="12.42578125" style="1" bestFit="1" customWidth="1"/>
    <col min="15107" max="15107" width="11.28515625" style="1" bestFit="1" customWidth="1"/>
    <col min="15108" max="15108" width="12" style="1" bestFit="1" customWidth="1"/>
    <col min="15109" max="15109" width="6.28515625" style="1" bestFit="1" customWidth="1"/>
    <col min="15110" max="15112" width="9.140625" style="1"/>
    <col min="15113" max="15113" width="15.42578125" style="1" bestFit="1" customWidth="1"/>
    <col min="15114" max="15360" width="9.140625" style="1"/>
    <col min="15361" max="15361" width="76.42578125" style="1" customWidth="1"/>
    <col min="15362" max="15362" width="12.42578125" style="1" bestFit="1" customWidth="1"/>
    <col min="15363" max="15363" width="11.28515625" style="1" bestFit="1" customWidth="1"/>
    <col min="15364" max="15364" width="12" style="1" bestFit="1" customWidth="1"/>
    <col min="15365" max="15365" width="6.28515625" style="1" bestFit="1" customWidth="1"/>
    <col min="15366" max="15368" width="9.140625" style="1"/>
    <col min="15369" max="15369" width="15.42578125" style="1" bestFit="1" customWidth="1"/>
    <col min="15370" max="15616" width="9.140625" style="1"/>
    <col min="15617" max="15617" width="76.42578125" style="1" customWidth="1"/>
    <col min="15618" max="15618" width="12.42578125" style="1" bestFit="1" customWidth="1"/>
    <col min="15619" max="15619" width="11.28515625" style="1" bestFit="1" customWidth="1"/>
    <col min="15620" max="15620" width="12" style="1" bestFit="1" customWidth="1"/>
    <col min="15621" max="15621" width="6.28515625" style="1" bestFit="1" customWidth="1"/>
    <col min="15622" max="15624" width="9.140625" style="1"/>
    <col min="15625" max="15625" width="15.42578125" style="1" bestFit="1" customWidth="1"/>
    <col min="15626" max="15872" width="9.140625" style="1"/>
    <col min="15873" max="15873" width="76.42578125" style="1" customWidth="1"/>
    <col min="15874" max="15874" width="12.42578125" style="1" bestFit="1" customWidth="1"/>
    <col min="15875" max="15875" width="11.28515625" style="1" bestFit="1" customWidth="1"/>
    <col min="15876" max="15876" width="12" style="1" bestFit="1" customWidth="1"/>
    <col min="15877" max="15877" width="6.28515625" style="1" bestFit="1" customWidth="1"/>
    <col min="15878" max="15880" width="9.140625" style="1"/>
    <col min="15881" max="15881" width="15.42578125" style="1" bestFit="1" customWidth="1"/>
    <col min="15882" max="16128" width="9.140625" style="1"/>
    <col min="16129" max="16129" width="76.42578125" style="1" customWidth="1"/>
    <col min="16130" max="16130" width="12.42578125" style="1" bestFit="1" customWidth="1"/>
    <col min="16131" max="16131" width="11.28515625" style="1" bestFit="1" customWidth="1"/>
    <col min="16132" max="16132" width="12" style="1" bestFit="1" customWidth="1"/>
    <col min="16133" max="16133" width="6.28515625" style="1" bestFit="1" customWidth="1"/>
    <col min="16134" max="16136" width="9.140625" style="1"/>
    <col min="16137" max="16137" width="15.42578125" style="1" bestFit="1" customWidth="1"/>
    <col min="16138" max="16384" width="9.140625" style="1"/>
  </cols>
  <sheetData>
    <row r="1" spans="1:5" ht="18" x14ac:dyDescent="0.25">
      <c r="A1" s="35" t="s">
        <v>0</v>
      </c>
      <c r="B1" s="35"/>
      <c r="C1" s="35"/>
      <c r="D1" s="36" t="s">
        <v>1</v>
      </c>
      <c r="E1" s="36"/>
    </row>
    <row r="2" spans="1:5" x14ac:dyDescent="0.2">
      <c r="A2" s="2" t="s">
        <v>109</v>
      </c>
      <c r="B2" s="3">
        <v>2022</v>
      </c>
      <c r="C2" s="3">
        <v>2021</v>
      </c>
      <c r="D2" s="4" t="s">
        <v>2</v>
      </c>
      <c r="E2" s="4" t="s">
        <v>3</v>
      </c>
    </row>
    <row r="3" spans="1:5" ht="15" x14ac:dyDescent="0.25">
      <c r="A3" s="5" t="s">
        <v>4</v>
      </c>
      <c r="B3" s="6"/>
      <c r="C3" s="7"/>
      <c r="D3" s="7"/>
      <c r="E3" s="8"/>
    </row>
    <row r="4" spans="1:5" ht="15" x14ac:dyDescent="0.25">
      <c r="A4" s="9" t="s">
        <v>5</v>
      </c>
      <c r="B4" s="10">
        <f>B5+B6+B13+B18</f>
        <v>57504681</v>
      </c>
      <c r="C4" s="10">
        <f>C5+C6+C13+C18</f>
        <v>58007386</v>
      </c>
      <c r="D4" s="11">
        <f>B4-C4</f>
        <v>-502705</v>
      </c>
      <c r="E4" s="12">
        <f>D4/C4</f>
        <v>-8.6662239874073961E-3</v>
      </c>
    </row>
    <row r="5" spans="1:5" x14ac:dyDescent="0.2">
      <c r="A5" s="13" t="s">
        <v>6</v>
      </c>
      <c r="B5" s="14">
        <v>36733045</v>
      </c>
      <c r="C5" s="14">
        <v>34511786</v>
      </c>
      <c r="D5" s="11">
        <f t="shared" ref="D5:D68" si="0">B5-C5</f>
        <v>2221259</v>
      </c>
      <c r="E5" s="12"/>
    </row>
    <row r="6" spans="1:5" ht="15" x14ac:dyDescent="0.25">
      <c r="A6" s="13" t="s">
        <v>7</v>
      </c>
      <c r="B6" s="10">
        <f>B7+B8+B9+B10+B11+B12</f>
        <v>20771636</v>
      </c>
      <c r="C6" s="10">
        <f>C7+C8+C9+C10+C11+C12</f>
        <v>22653292</v>
      </c>
      <c r="D6" s="11">
        <f t="shared" si="0"/>
        <v>-1881656</v>
      </c>
      <c r="E6" s="12">
        <f>D6/C6</f>
        <v>-8.3063247496213799E-2</v>
      </c>
    </row>
    <row r="7" spans="1:5" x14ac:dyDescent="0.2">
      <c r="A7" s="15" t="s">
        <v>8</v>
      </c>
      <c r="B7" s="14">
        <v>9807180</v>
      </c>
      <c r="C7" s="14">
        <v>8130000</v>
      </c>
      <c r="D7" s="11">
        <f t="shared" si="0"/>
        <v>1677180</v>
      </c>
      <c r="E7" s="12"/>
    </row>
    <row r="8" spans="1:5" x14ac:dyDescent="0.2">
      <c r="A8" s="15" t="s">
        <v>9</v>
      </c>
      <c r="B8" s="14">
        <v>429601</v>
      </c>
      <c r="C8" s="14">
        <v>8442401</v>
      </c>
      <c r="D8" s="11">
        <f t="shared" si="0"/>
        <v>-8012800</v>
      </c>
      <c r="E8" s="12"/>
    </row>
    <row r="9" spans="1:5" x14ac:dyDescent="0.2">
      <c r="A9" s="15" t="s">
        <v>10</v>
      </c>
      <c r="B9" s="14">
        <v>5234313</v>
      </c>
      <c r="C9" s="14">
        <v>0</v>
      </c>
      <c r="D9" s="11">
        <f t="shared" si="0"/>
        <v>5234313</v>
      </c>
      <c r="E9" s="12"/>
    </row>
    <row r="10" spans="1:5" x14ac:dyDescent="0.2">
      <c r="A10" s="15" t="s">
        <v>11</v>
      </c>
      <c r="B10" s="14">
        <v>5220000</v>
      </c>
      <c r="C10" s="14">
        <v>5000000</v>
      </c>
      <c r="D10" s="11">
        <f t="shared" si="0"/>
        <v>220000</v>
      </c>
      <c r="E10" s="12"/>
    </row>
    <row r="11" spans="1:5" x14ac:dyDescent="0.2">
      <c r="A11" s="15" t="s">
        <v>12</v>
      </c>
      <c r="B11" s="14">
        <v>0</v>
      </c>
      <c r="C11" s="14">
        <v>0</v>
      </c>
      <c r="D11" s="11">
        <f t="shared" si="0"/>
        <v>0</v>
      </c>
      <c r="E11" s="12"/>
    </row>
    <row r="12" spans="1:5" x14ac:dyDescent="0.2">
      <c r="A12" s="15" t="s">
        <v>13</v>
      </c>
      <c r="B12" s="14">
        <v>80542</v>
      </c>
      <c r="C12" s="14">
        <v>1080891</v>
      </c>
      <c r="D12" s="11">
        <f t="shared" si="0"/>
        <v>-1000349</v>
      </c>
      <c r="E12" s="12"/>
    </row>
    <row r="13" spans="1:5" ht="15" x14ac:dyDescent="0.25">
      <c r="A13" s="13" t="s">
        <v>14</v>
      </c>
      <c r="B13" s="10">
        <f>B14+B15+B16+B17</f>
        <v>0</v>
      </c>
      <c r="C13" s="10">
        <f>C14+C15+C16+C17</f>
        <v>842308</v>
      </c>
      <c r="D13" s="11">
        <f t="shared" si="0"/>
        <v>-842308</v>
      </c>
      <c r="E13" s="12"/>
    </row>
    <row r="14" spans="1:5" x14ac:dyDescent="0.2">
      <c r="A14" s="15" t="s">
        <v>15</v>
      </c>
      <c r="B14" s="14">
        <v>0</v>
      </c>
      <c r="C14" s="14">
        <v>0</v>
      </c>
      <c r="D14" s="11">
        <f t="shared" si="0"/>
        <v>0</v>
      </c>
      <c r="E14" s="12"/>
    </row>
    <row r="15" spans="1:5" x14ac:dyDescent="0.2">
      <c r="A15" s="15" t="s">
        <v>16</v>
      </c>
      <c r="B15" s="14">
        <v>0</v>
      </c>
      <c r="C15" s="14">
        <v>0</v>
      </c>
      <c r="D15" s="11">
        <f t="shared" si="0"/>
        <v>0</v>
      </c>
      <c r="E15" s="12"/>
    </row>
    <row r="16" spans="1:5" x14ac:dyDescent="0.2">
      <c r="A16" s="15" t="s">
        <v>17</v>
      </c>
      <c r="B16" s="14">
        <v>0</v>
      </c>
      <c r="C16" s="14">
        <v>842308</v>
      </c>
      <c r="D16" s="11">
        <f t="shared" si="0"/>
        <v>-842308</v>
      </c>
      <c r="E16" s="12"/>
    </row>
    <row r="17" spans="1:9" x14ac:dyDescent="0.2">
      <c r="A17" s="15" t="s">
        <v>18</v>
      </c>
      <c r="B17" s="14">
        <v>0</v>
      </c>
      <c r="C17" s="14">
        <v>0</v>
      </c>
      <c r="D17" s="11">
        <f t="shared" si="0"/>
        <v>0</v>
      </c>
      <c r="E17" s="12"/>
    </row>
    <row r="18" spans="1:9" x14ac:dyDescent="0.2">
      <c r="A18" s="13" t="s">
        <v>19</v>
      </c>
      <c r="B18" s="14">
        <v>0</v>
      </c>
      <c r="C18" s="14">
        <v>0</v>
      </c>
      <c r="D18" s="11">
        <f t="shared" si="0"/>
        <v>0</v>
      </c>
      <c r="E18" s="12"/>
    </row>
    <row r="19" spans="1:9" ht="15" x14ac:dyDescent="0.25">
      <c r="A19" s="9" t="s">
        <v>20</v>
      </c>
      <c r="B19" s="10">
        <v>-166201</v>
      </c>
      <c r="C19" s="10">
        <v>-284175</v>
      </c>
      <c r="D19" s="11">
        <f t="shared" si="0"/>
        <v>117974</v>
      </c>
      <c r="E19" s="12">
        <f>D19/C19</f>
        <v>-0.41514559690331659</v>
      </c>
    </row>
    <row r="20" spans="1:9" ht="15" x14ac:dyDescent="0.25">
      <c r="A20" s="9" t="s">
        <v>21</v>
      </c>
      <c r="B20" s="10">
        <v>5334129</v>
      </c>
      <c r="C20" s="10">
        <v>7452895</v>
      </c>
      <c r="D20" s="11">
        <f t="shared" si="0"/>
        <v>-2118766</v>
      </c>
      <c r="E20" s="12">
        <f>D20/C20</f>
        <v>-0.2842876492960118</v>
      </c>
    </row>
    <row r="21" spans="1:9" ht="15" x14ac:dyDescent="0.25">
      <c r="A21" s="9" t="s">
        <v>22</v>
      </c>
      <c r="B21" s="10">
        <f>SUM(B22:B24)</f>
        <v>38407099</v>
      </c>
      <c r="C21" s="10">
        <f>SUM(C22:C24)</f>
        <v>31004421</v>
      </c>
      <c r="D21" s="11">
        <f t="shared" si="0"/>
        <v>7402678</v>
      </c>
      <c r="E21" s="12">
        <f>D21/C21</f>
        <v>0.23876201397213642</v>
      </c>
    </row>
    <row r="22" spans="1:9" x14ac:dyDescent="0.2">
      <c r="A22" s="13" t="s">
        <v>23</v>
      </c>
      <c r="B22" s="14">
        <v>38290613</v>
      </c>
      <c r="C22" s="14">
        <v>30955547</v>
      </c>
      <c r="D22" s="11">
        <f t="shared" si="0"/>
        <v>7335066</v>
      </c>
      <c r="E22" s="12"/>
    </row>
    <row r="23" spans="1:9" x14ac:dyDescent="0.2">
      <c r="A23" s="13" t="s">
        <v>24</v>
      </c>
      <c r="B23" s="14">
        <v>0</v>
      </c>
      <c r="C23" s="14">
        <v>0</v>
      </c>
      <c r="D23" s="11">
        <f t="shared" si="0"/>
        <v>0</v>
      </c>
      <c r="E23" s="12"/>
    </row>
    <row r="24" spans="1:9" x14ac:dyDescent="0.2">
      <c r="A24" s="13" t="s">
        <v>25</v>
      </c>
      <c r="B24" s="14">
        <v>116486</v>
      </c>
      <c r="C24" s="14">
        <v>48874</v>
      </c>
      <c r="D24" s="11">
        <f t="shared" si="0"/>
        <v>67612</v>
      </c>
      <c r="E24" s="12"/>
    </row>
    <row r="25" spans="1:9" ht="15" x14ac:dyDescent="0.25">
      <c r="A25" s="9" t="s">
        <v>26</v>
      </c>
      <c r="B25" s="10">
        <v>1704494</v>
      </c>
      <c r="C25" s="10">
        <v>757197</v>
      </c>
      <c r="D25" s="11">
        <f t="shared" si="0"/>
        <v>947297</v>
      </c>
      <c r="E25" s="12"/>
    </row>
    <row r="26" spans="1:9" ht="15" x14ac:dyDescent="0.25">
      <c r="A26" s="9" t="s">
        <v>27</v>
      </c>
      <c r="B26" s="10">
        <v>0</v>
      </c>
      <c r="C26" s="10">
        <v>0</v>
      </c>
      <c r="D26" s="11">
        <f t="shared" si="0"/>
        <v>0</v>
      </c>
      <c r="E26" s="12"/>
    </row>
    <row r="27" spans="1:9" ht="15" x14ac:dyDescent="0.25">
      <c r="A27" s="9" t="s">
        <v>28</v>
      </c>
      <c r="B27" s="10">
        <v>744511</v>
      </c>
      <c r="C27" s="10">
        <v>501158</v>
      </c>
      <c r="D27" s="11">
        <f t="shared" si="0"/>
        <v>243353</v>
      </c>
      <c r="E27" s="12"/>
    </row>
    <row r="28" spans="1:9" ht="15" x14ac:dyDescent="0.25">
      <c r="A28" s="9" t="s">
        <v>29</v>
      </c>
      <c r="B28" s="10">
        <v>0</v>
      </c>
      <c r="C28" s="10">
        <v>0</v>
      </c>
      <c r="D28" s="11">
        <f t="shared" si="0"/>
        <v>0</v>
      </c>
      <c r="E28" s="12"/>
    </row>
    <row r="29" spans="1:9" ht="15" x14ac:dyDescent="0.25">
      <c r="A29" s="9" t="s">
        <v>30</v>
      </c>
      <c r="B29" s="10">
        <v>22521</v>
      </c>
      <c r="C29" s="10">
        <v>4527</v>
      </c>
      <c r="D29" s="11">
        <f t="shared" si="0"/>
        <v>17994</v>
      </c>
      <c r="E29" s="12"/>
    </row>
    <row r="30" spans="1:9" ht="15" x14ac:dyDescent="0.25">
      <c r="A30" s="5" t="s">
        <v>31</v>
      </c>
      <c r="B30" s="16">
        <f>B4+B19+B20+B21+B25+B26+B27+B28+B29</f>
        <v>103551234</v>
      </c>
      <c r="C30" s="16">
        <f>C4+C19+C20+C21+C25+C26+C27+C28+C29</f>
        <v>97443409</v>
      </c>
      <c r="D30" s="17">
        <f t="shared" si="0"/>
        <v>6107825</v>
      </c>
      <c r="E30" s="18">
        <f>D30/C30</f>
        <v>6.2680740161707604E-2</v>
      </c>
      <c r="I30" s="19"/>
    </row>
    <row r="31" spans="1:9" ht="15" x14ac:dyDescent="0.25">
      <c r="A31" s="9" t="s">
        <v>32</v>
      </c>
      <c r="B31" s="20"/>
      <c r="C31" s="20"/>
      <c r="D31" s="11">
        <f t="shared" si="0"/>
        <v>0</v>
      </c>
      <c r="E31" s="12"/>
    </row>
    <row r="32" spans="1:9" ht="15" x14ac:dyDescent="0.25">
      <c r="A32" s="9" t="s">
        <v>33</v>
      </c>
      <c r="B32" s="10">
        <f>SUM(B33:B34)</f>
        <v>263996</v>
      </c>
      <c r="C32" s="10">
        <f>SUM(C33:C34)</f>
        <v>327972</v>
      </c>
      <c r="D32" s="11">
        <f t="shared" si="0"/>
        <v>-63976</v>
      </c>
      <c r="E32" s="12">
        <f>D32/C32</f>
        <v>-0.19506543241496224</v>
      </c>
    </row>
    <row r="33" spans="1:5" x14ac:dyDescent="0.2">
      <c r="A33" s="13" t="s">
        <v>34</v>
      </c>
      <c r="B33" s="14">
        <v>203996</v>
      </c>
      <c r="C33" s="14">
        <v>149194</v>
      </c>
      <c r="D33" s="11">
        <f t="shared" si="0"/>
        <v>54802</v>
      </c>
      <c r="E33" s="12"/>
    </row>
    <row r="34" spans="1:5" x14ac:dyDescent="0.2">
      <c r="A34" s="13" t="s">
        <v>35</v>
      </c>
      <c r="B34" s="14">
        <v>60000</v>
      </c>
      <c r="C34" s="14">
        <v>178778</v>
      </c>
      <c r="D34" s="11">
        <f t="shared" si="0"/>
        <v>-118778</v>
      </c>
      <c r="E34" s="12"/>
    </row>
    <row r="35" spans="1:5" ht="15" x14ac:dyDescent="0.25">
      <c r="A35" s="9" t="s">
        <v>36</v>
      </c>
      <c r="B35" s="10">
        <f>SUM(B36:B52)</f>
        <v>60813526</v>
      </c>
      <c r="C35" s="10">
        <f>SUM(C36:C52)</f>
        <v>75350723</v>
      </c>
      <c r="D35" s="11">
        <f t="shared" si="0"/>
        <v>-14537197</v>
      </c>
      <c r="E35" s="12">
        <f>D35/C35</f>
        <v>-0.19292710701661084</v>
      </c>
    </row>
    <row r="36" spans="1:5" x14ac:dyDescent="0.2">
      <c r="A36" s="13" t="s">
        <v>37</v>
      </c>
      <c r="B36" s="14">
        <v>10059226</v>
      </c>
      <c r="C36" s="14">
        <v>0</v>
      </c>
      <c r="D36" s="11">
        <f t="shared" si="0"/>
        <v>10059226</v>
      </c>
      <c r="E36" s="12"/>
    </row>
    <row r="37" spans="1:5" x14ac:dyDescent="0.2">
      <c r="A37" s="21" t="s">
        <v>38</v>
      </c>
      <c r="B37" s="22">
        <v>0</v>
      </c>
      <c r="C37" s="22">
        <v>0</v>
      </c>
      <c r="D37" s="11">
        <f t="shared" si="0"/>
        <v>0</v>
      </c>
      <c r="E37" s="12"/>
    </row>
    <row r="38" spans="1:5" x14ac:dyDescent="0.2">
      <c r="A38" s="21" t="s">
        <v>39</v>
      </c>
      <c r="B38" s="22">
        <v>0</v>
      </c>
      <c r="C38" s="22">
        <v>0</v>
      </c>
      <c r="D38" s="11">
        <f t="shared" si="0"/>
        <v>0</v>
      </c>
      <c r="E38" s="12"/>
    </row>
    <row r="39" spans="1:5" x14ac:dyDescent="0.2">
      <c r="A39" s="21" t="s">
        <v>40</v>
      </c>
      <c r="B39" s="22">
        <v>0</v>
      </c>
      <c r="C39" s="22">
        <v>0</v>
      </c>
      <c r="D39" s="11">
        <f t="shared" si="0"/>
        <v>0</v>
      </c>
      <c r="E39" s="12"/>
    </row>
    <row r="40" spans="1:5" x14ac:dyDescent="0.2">
      <c r="A40" s="21" t="s">
        <v>41</v>
      </c>
      <c r="B40" s="22">
        <v>0</v>
      </c>
      <c r="C40" s="22">
        <v>0</v>
      </c>
      <c r="D40" s="11">
        <f t="shared" si="0"/>
        <v>0</v>
      </c>
      <c r="E40" s="12"/>
    </row>
    <row r="41" spans="1:5" x14ac:dyDescent="0.2">
      <c r="A41" s="21" t="s">
        <v>42</v>
      </c>
      <c r="B41" s="22">
        <v>0</v>
      </c>
      <c r="C41" s="22">
        <v>0</v>
      </c>
      <c r="D41" s="11">
        <f t="shared" si="0"/>
        <v>0</v>
      </c>
      <c r="E41" s="12"/>
    </row>
    <row r="42" spans="1:5" x14ac:dyDescent="0.2">
      <c r="A42" s="21" t="s">
        <v>43</v>
      </c>
      <c r="B42" s="22">
        <v>0</v>
      </c>
      <c r="C42" s="22">
        <v>0</v>
      </c>
      <c r="D42" s="11">
        <f t="shared" si="0"/>
        <v>0</v>
      </c>
      <c r="E42" s="12"/>
    </row>
    <row r="43" spans="1:5" x14ac:dyDescent="0.2">
      <c r="A43" s="21" t="s">
        <v>44</v>
      </c>
      <c r="B43" s="22">
        <v>0</v>
      </c>
      <c r="C43" s="22">
        <v>0</v>
      </c>
      <c r="D43" s="11">
        <f t="shared" si="0"/>
        <v>0</v>
      </c>
      <c r="E43" s="12"/>
    </row>
    <row r="44" spans="1:5" x14ac:dyDescent="0.2">
      <c r="A44" s="21" t="s">
        <v>45</v>
      </c>
      <c r="B44" s="22">
        <v>0</v>
      </c>
      <c r="C44" s="22">
        <v>0</v>
      </c>
      <c r="D44" s="11">
        <f t="shared" si="0"/>
        <v>0</v>
      </c>
      <c r="E44" s="12"/>
    </row>
    <row r="45" spans="1:5" x14ac:dyDescent="0.2">
      <c r="A45" s="21" t="s">
        <v>46</v>
      </c>
      <c r="B45" s="22">
        <v>0</v>
      </c>
      <c r="C45" s="22">
        <v>0</v>
      </c>
      <c r="D45" s="11">
        <f t="shared" si="0"/>
        <v>0</v>
      </c>
      <c r="E45" s="12"/>
    </row>
    <row r="46" spans="1:5" x14ac:dyDescent="0.2">
      <c r="A46" s="21" t="s">
        <v>47</v>
      </c>
      <c r="B46" s="22">
        <v>44845714</v>
      </c>
      <c r="C46" s="22">
        <v>46780858</v>
      </c>
      <c r="D46" s="11">
        <f t="shared" si="0"/>
        <v>-1935144</v>
      </c>
      <c r="E46" s="12"/>
    </row>
    <row r="47" spans="1:5" x14ac:dyDescent="0.2">
      <c r="A47" s="21" t="s">
        <v>48</v>
      </c>
      <c r="B47" s="22">
        <v>0</v>
      </c>
      <c r="C47" s="22">
        <v>0</v>
      </c>
      <c r="D47" s="11">
        <f t="shared" si="0"/>
        <v>0</v>
      </c>
      <c r="E47" s="12"/>
    </row>
    <row r="48" spans="1:5" x14ac:dyDescent="0.2">
      <c r="A48" s="21" t="s">
        <v>49</v>
      </c>
      <c r="B48" s="22">
        <v>0</v>
      </c>
      <c r="C48" s="22">
        <v>0</v>
      </c>
      <c r="D48" s="11">
        <f t="shared" si="0"/>
        <v>0</v>
      </c>
      <c r="E48" s="12"/>
    </row>
    <row r="49" spans="1:5" x14ac:dyDescent="0.2">
      <c r="A49" s="21" t="s">
        <v>50</v>
      </c>
      <c r="B49" s="14">
        <v>2505489</v>
      </c>
      <c r="C49" s="22">
        <v>26084135</v>
      </c>
      <c r="D49" s="11">
        <f t="shared" si="0"/>
        <v>-23578646</v>
      </c>
      <c r="E49" s="12"/>
    </row>
    <row r="50" spans="1:5" x14ac:dyDescent="0.2">
      <c r="A50" s="21" t="s">
        <v>51</v>
      </c>
      <c r="B50" s="22">
        <v>2479849</v>
      </c>
      <c r="C50" s="22">
        <v>1524477</v>
      </c>
      <c r="D50" s="11">
        <f t="shared" si="0"/>
        <v>955372</v>
      </c>
      <c r="E50" s="12"/>
    </row>
    <row r="51" spans="1:5" x14ac:dyDescent="0.2">
      <c r="A51" s="21" t="s">
        <v>52</v>
      </c>
      <c r="B51" s="22">
        <v>923248</v>
      </c>
      <c r="C51" s="22">
        <v>961253</v>
      </c>
      <c r="D51" s="11">
        <f t="shared" si="0"/>
        <v>-38005</v>
      </c>
      <c r="E51" s="12"/>
    </row>
    <row r="52" spans="1:5" x14ac:dyDescent="0.2">
      <c r="A52" s="13" t="s">
        <v>53</v>
      </c>
      <c r="B52" s="14">
        <v>0</v>
      </c>
      <c r="C52" s="14">
        <v>0</v>
      </c>
      <c r="D52" s="11">
        <f t="shared" si="0"/>
        <v>0</v>
      </c>
      <c r="E52" s="12"/>
    </row>
    <row r="53" spans="1:5" ht="15" x14ac:dyDescent="0.25">
      <c r="A53" s="9" t="s">
        <v>54</v>
      </c>
      <c r="B53" s="10">
        <f>SUM(B54:B56)</f>
        <v>4845078</v>
      </c>
      <c r="C53" s="10">
        <f>SUM(C54:C56)</f>
        <v>3067028</v>
      </c>
      <c r="D53" s="11">
        <f t="shared" si="0"/>
        <v>1778050</v>
      </c>
      <c r="E53" s="12">
        <f>D53/C53</f>
        <v>0.57973060565472501</v>
      </c>
    </row>
    <row r="54" spans="1:5" x14ac:dyDescent="0.2">
      <c r="A54" s="13" t="s">
        <v>55</v>
      </c>
      <c r="B54" s="14">
        <v>4223339</v>
      </c>
      <c r="C54" s="14">
        <v>2573095</v>
      </c>
      <c r="D54" s="11">
        <f t="shared" si="0"/>
        <v>1650244</v>
      </c>
      <c r="E54" s="12"/>
    </row>
    <row r="55" spans="1:5" x14ac:dyDescent="0.2">
      <c r="A55" s="13" t="s">
        <v>56</v>
      </c>
      <c r="B55" s="14">
        <v>498315</v>
      </c>
      <c r="C55" s="14">
        <v>401920</v>
      </c>
      <c r="D55" s="11">
        <f t="shared" si="0"/>
        <v>96395</v>
      </c>
      <c r="E55" s="12"/>
    </row>
    <row r="56" spans="1:5" x14ac:dyDescent="0.2">
      <c r="A56" s="13" t="s">
        <v>57</v>
      </c>
      <c r="B56" s="14">
        <v>123424</v>
      </c>
      <c r="C56" s="14">
        <v>92013</v>
      </c>
      <c r="D56" s="11">
        <f t="shared" si="0"/>
        <v>31411</v>
      </c>
      <c r="E56" s="12"/>
    </row>
    <row r="57" spans="1:5" ht="15" x14ac:dyDescent="0.25">
      <c r="A57" s="9" t="s">
        <v>58</v>
      </c>
      <c r="B57" s="10">
        <v>116710</v>
      </c>
      <c r="C57" s="10">
        <v>205019</v>
      </c>
      <c r="D57" s="11">
        <f t="shared" si="0"/>
        <v>-88309</v>
      </c>
      <c r="E57" s="12">
        <f>D57/C57</f>
        <v>-0.43073568791185207</v>
      </c>
    </row>
    <row r="58" spans="1:5" ht="15" x14ac:dyDescent="0.25">
      <c r="A58" s="9" t="s">
        <v>59</v>
      </c>
      <c r="B58" s="10">
        <v>664669</v>
      </c>
      <c r="C58" s="10">
        <v>599635</v>
      </c>
      <c r="D58" s="11">
        <f t="shared" si="0"/>
        <v>65034</v>
      </c>
      <c r="E58" s="12">
        <f>D58/C58</f>
        <v>0.1084559773862433</v>
      </c>
    </row>
    <row r="59" spans="1:5" ht="15" x14ac:dyDescent="0.25">
      <c r="A59" s="9" t="s">
        <v>60</v>
      </c>
      <c r="B59" s="10">
        <f>SUM(B60:B64)</f>
        <v>21558725</v>
      </c>
      <c r="C59" s="10">
        <f>SUM(C60:C64)</f>
        <v>7653844</v>
      </c>
      <c r="D59" s="11">
        <f t="shared" si="0"/>
        <v>13904881</v>
      </c>
      <c r="E59" s="12">
        <f>D59/C59</f>
        <v>1.8167186318404189</v>
      </c>
    </row>
    <row r="60" spans="1:5" x14ac:dyDescent="0.2">
      <c r="A60" s="13" t="s">
        <v>61</v>
      </c>
      <c r="B60" s="14">
        <v>2047026</v>
      </c>
      <c r="C60" s="14">
        <v>1887803</v>
      </c>
      <c r="D60" s="11">
        <f t="shared" si="0"/>
        <v>159223</v>
      </c>
      <c r="E60" s="12"/>
    </row>
    <row r="61" spans="1:5" x14ac:dyDescent="0.2">
      <c r="A61" s="13" t="s">
        <v>62</v>
      </c>
      <c r="B61" s="14">
        <v>211659</v>
      </c>
      <c r="C61" s="14">
        <v>131816</v>
      </c>
      <c r="D61" s="11">
        <f t="shared" si="0"/>
        <v>79843</v>
      </c>
      <c r="E61" s="12"/>
    </row>
    <row r="62" spans="1:5" x14ac:dyDescent="0.2">
      <c r="A62" s="13" t="s">
        <v>63</v>
      </c>
      <c r="B62" s="14">
        <v>11317863</v>
      </c>
      <c r="C62" s="14">
        <v>3515661</v>
      </c>
      <c r="D62" s="11">
        <f t="shared" si="0"/>
        <v>7802202</v>
      </c>
      <c r="E62" s="12"/>
    </row>
    <row r="63" spans="1:5" x14ac:dyDescent="0.2">
      <c r="A63" s="13" t="s">
        <v>64</v>
      </c>
      <c r="B63" s="14">
        <v>760129</v>
      </c>
      <c r="C63" s="14">
        <v>722038</v>
      </c>
      <c r="D63" s="11">
        <f t="shared" si="0"/>
        <v>38091</v>
      </c>
      <c r="E63" s="12"/>
    </row>
    <row r="64" spans="1:5" x14ac:dyDescent="0.2">
      <c r="A64" s="13" t="s">
        <v>65</v>
      </c>
      <c r="B64" s="14">
        <v>7222048</v>
      </c>
      <c r="C64" s="14">
        <v>1396526</v>
      </c>
      <c r="D64" s="11">
        <f t="shared" si="0"/>
        <v>5825522</v>
      </c>
      <c r="E64" s="12"/>
    </row>
    <row r="65" spans="1:9" ht="15" x14ac:dyDescent="0.25">
      <c r="A65" s="9" t="s">
        <v>66</v>
      </c>
      <c r="B65" s="10">
        <v>763814</v>
      </c>
      <c r="C65" s="10">
        <v>391305</v>
      </c>
      <c r="D65" s="11">
        <f t="shared" si="0"/>
        <v>372509</v>
      </c>
      <c r="E65" s="12">
        <f>D65/C65</f>
        <v>0.95196585783468135</v>
      </c>
    </row>
    <row r="66" spans="1:9" ht="15" x14ac:dyDescent="0.25">
      <c r="A66" s="9" t="s">
        <v>67</v>
      </c>
      <c r="B66" s="10">
        <f>SUM(B67:B69)</f>
        <v>744511</v>
      </c>
      <c r="C66" s="10">
        <f>SUM(C67:C69)</f>
        <v>501158</v>
      </c>
      <c r="D66" s="11">
        <f t="shared" si="0"/>
        <v>243353</v>
      </c>
      <c r="E66" s="12"/>
    </row>
    <row r="67" spans="1:9" x14ac:dyDescent="0.2">
      <c r="A67" s="13" t="s">
        <v>68</v>
      </c>
      <c r="B67" s="14">
        <v>167668</v>
      </c>
      <c r="C67" s="14">
        <v>121777</v>
      </c>
      <c r="D67" s="11">
        <f t="shared" si="0"/>
        <v>45891</v>
      </c>
      <c r="E67" s="12"/>
    </row>
    <row r="68" spans="1:9" x14ac:dyDescent="0.2">
      <c r="A68" s="13" t="s">
        <v>69</v>
      </c>
      <c r="B68" s="14">
        <v>0</v>
      </c>
      <c r="C68" s="14">
        <v>0</v>
      </c>
      <c r="D68" s="11">
        <f t="shared" si="0"/>
        <v>0</v>
      </c>
      <c r="E68" s="12"/>
    </row>
    <row r="69" spans="1:9" x14ac:dyDescent="0.2">
      <c r="A69" s="13" t="s">
        <v>70</v>
      </c>
      <c r="B69" s="14">
        <v>576843</v>
      </c>
      <c r="C69" s="14">
        <v>379381</v>
      </c>
      <c r="D69" s="11">
        <f t="shared" ref="D69:D107" si="1">B69-C69</f>
        <v>197462</v>
      </c>
      <c r="E69" s="12"/>
    </row>
    <row r="70" spans="1:9" ht="15" x14ac:dyDescent="0.25">
      <c r="A70" s="9" t="s">
        <v>71</v>
      </c>
      <c r="B70" s="10">
        <v>0</v>
      </c>
      <c r="C70" s="10">
        <v>0</v>
      </c>
      <c r="D70" s="11">
        <f t="shared" si="1"/>
        <v>0</v>
      </c>
      <c r="E70" s="12"/>
    </row>
    <row r="71" spans="1:9" ht="15" x14ac:dyDescent="0.25">
      <c r="A71" s="9" t="s">
        <v>72</v>
      </c>
      <c r="B71" s="10">
        <f>SUM(B72:B73)</f>
        <v>204281</v>
      </c>
      <c r="C71" s="10">
        <f>SUM(C72:C73)</f>
        <v>-81051</v>
      </c>
      <c r="D71" s="11">
        <f t="shared" si="1"/>
        <v>285332</v>
      </c>
      <c r="E71" s="12"/>
    </row>
    <row r="72" spans="1:9" x14ac:dyDescent="0.2">
      <c r="A72" s="13" t="s">
        <v>73</v>
      </c>
      <c r="B72" s="14">
        <v>216513</v>
      </c>
      <c r="C72" s="14">
        <v>-82122</v>
      </c>
      <c r="D72" s="11">
        <f t="shared" si="1"/>
        <v>298635</v>
      </c>
      <c r="E72" s="12"/>
    </row>
    <row r="73" spans="1:9" x14ac:dyDescent="0.2">
      <c r="A73" s="13" t="s">
        <v>74</v>
      </c>
      <c r="B73" s="14">
        <v>-12232</v>
      </c>
      <c r="C73" s="14">
        <v>1071</v>
      </c>
      <c r="D73" s="11">
        <f t="shared" si="1"/>
        <v>-13303</v>
      </c>
      <c r="E73" s="12"/>
    </row>
    <row r="74" spans="1:9" ht="15" x14ac:dyDescent="0.25">
      <c r="A74" s="9" t="s">
        <v>75</v>
      </c>
      <c r="B74" s="10">
        <f>SUM(B75:B78)</f>
        <v>6402910</v>
      </c>
      <c r="C74" s="10">
        <f>SUM(C75:C78)</f>
        <v>4973537</v>
      </c>
      <c r="D74" s="11">
        <f t="shared" si="1"/>
        <v>1429373</v>
      </c>
      <c r="E74" s="12"/>
    </row>
    <row r="75" spans="1:9" x14ac:dyDescent="0.2">
      <c r="A75" s="13" t="s">
        <v>76</v>
      </c>
      <c r="B75" s="14">
        <v>12132</v>
      </c>
      <c r="C75" s="14">
        <v>19846</v>
      </c>
      <c r="D75" s="11">
        <f t="shared" si="1"/>
        <v>-7714</v>
      </c>
      <c r="E75" s="12"/>
    </row>
    <row r="76" spans="1:9" x14ac:dyDescent="0.2">
      <c r="A76" s="13" t="s">
        <v>77</v>
      </c>
      <c r="B76" s="14">
        <v>0</v>
      </c>
      <c r="C76" s="14">
        <v>0</v>
      </c>
      <c r="D76" s="11">
        <f t="shared" si="1"/>
        <v>0</v>
      </c>
      <c r="E76" s="12"/>
    </row>
    <row r="77" spans="1:9" x14ac:dyDescent="0.2">
      <c r="A77" s="13" t="s">
        <v>78</v>
      </c>
      <c r="B77" s="14">
        <v>5076439</v>
      </c>
      <c r="C77" s="14">
        <v>4608016</v>
      </c>
      <c r="D77" s="11">
        <f t="shared" si="1"/>
        <v>468423</v>
      </c>
      <c r="E77" s="12"/>
    </row>
    <row r="78" spans="1:9" x14ac:dyDescent="0.2">
      <c r="A78" s="13" t="s">
        <v>79</v>
      </c>
      <c r="B78" s="14">
        <v>1314339</v>
      </c>
      <c r="C78" s="14">
        <v>345675</v>
      </c>
      <c r="D78" s="11">
        <f t="shared" si="1"/>
        <v>968664</v>
      </c>
      <c r="E78" s="12"/>
    </row>
    <row r="79" spans="1:9" ht="15" x14ac:dyDescent="0.25">
      <c r="A79" s="9" t="s">
        <v>80</v>
      </c>
      <c r="B79" s="10">
        <f>SUM(B32+B35+B53+B57+B58+B59+B65+B66+B70+B71+B74)</f>
        <v>96378220</v>
      </c>
      <c r="C79" s="10">
        <f>SUM(C32+C35+C53+C57+C58+C59+C65+C66+C70+C71+C74)</f>
        <v>92989170</v>
      </c>
      <c r="D79" s="11">
        <f t="shared" si="1"/>
        <v>3389050</v>
      </c>
      <c r="E79" s="12"/>
      <c r="I79" s="19"/>
    </row>
    <row r="80" spans="1:9" ht="15" x14ac:dyDescent="0.25">
      <c r="A80" s="23" t="s">
        <v>81</v>
      </c>
      <c r="B80" s="10">
        <f>B30-B79</f>
        <v>7173014</v>
      </c>
      <c r="C80" s="10">
        <f>C30-C79</f>
        <v>4454239</v>
      </c>
      <c r="D80" s="11">
        <f t="shared" si="1"/>
        <v>2718775</v>
      </c>
      <c r="E80" s="12"/>
    </row>
    <row r="81" spans="1:9" x14ac:dyDescent="0.2">
      <c r="A81" s="23" t="s">
        <v>82</v>
      </c>
      <c r="B81" s="24"/>
      <c r="C81" s="24"/>
      <c r="D81" s="11">
        <f t="shared" si="1"/>
        <v>0</v>
      </c>
      <c r="E81" s="12"/>
    </row>
    <row r="82" spans="1:9" ht="15" x14ac:dyDescent="0.25">
      <c r="A82" s="9" t="s">
        <v>83</v>
      </c>
      <c r="B82" s="10">
        <v>0</v>
      </c>
      <c r="C82" s="10">
        <v>0</v>
      </c>
      <c r="D82" s="11">
        <f t="shared" si="1"/>
        <v>0</v>
      </c>
      <c r="E82" s="12"/>
    </row>
    <row r="83" spans="1:9" ht="15" x14ac:dyDescent="0.25">
      <c r="A83" s="9" t="s">
        <v>84</v>
      </c>
      <c r="B83" s="10">
        <v>0</v>
      </c>
      <c r="C83" s="10">
        <v>0</v>
      </c>
      <c r="D83" s="11">
        <f t="shared" si="1"/>
        <v>0</v>
      </c>
      <c r="E83" s="12"/>
    </row>
    <row r="84" spans="1:9" ht="15" x14ac:dyDescent="0.25">
      <c r="A84" s="25" t="s">
        <v>85</v>
      </c>
      <c r="B84" s="16">
        <f>SUM(B82-B83)</f>
        <v>0</v>
      </c>
      <c r="C84" s="16">
        <f>SUM(C82-C83)</f>
        <v>0</v>
      </c>
      <c r="D84" s="17">
        <f t="shared" si="1"/>
        <v>0</v>
      </c>
      <c r="E84" s="26"/>
    </row>
    <row r="85" spans="1:9" x14ac:dyDescent="0.2">
      <c r="A85" s="23" t="s">
        <v>86</v>
      </c>
      <c r="B85" s="14"/>
      <c r="C85" s="14"/>
      <c r="D85" s="11">
        <f t="shared" si="1"/>
        <v>0</v>
      </c>
      <c r="E85" s="12"/>
    </row>
    <row r="86" spans="1:9" ht="15" x14ac:dyDescent="0.25">
      <c r="A86" s="9" t="s">
        <v>87</v>
      </c>
      <c r="B86" s="10">
        <v>0</v>
      </c>
      <c r="C86" s="10">
        <v>0</v>
      </c>
      <c r="D86" s="11">
        <f t="shared" si="1"/>
        <v>0</v>
      </c>
      <c r="E86" s="12"/>
    </row>
    <row r="87" spans="1:9" ht="15" x14ac:dyDescent="0.25">
      <c r="A87" s="9" t="s">
        <v>88</v>
      </c>
      <c r="B87" s="10">
        <v>0</v>
      </c>
      <c r="C87" s="10">
        <v>0</v>
      </c>
      <c r="D87" s="11">
        <f t="shared" si="1"/>
        <v>0</v>
      </c>
      <c r="E87" s="12"/>
    </row>
    <row r="88" spans="1:9" ht="15" x14ac:dyDescent="0.25">
      <c r="A88" s="25" t="s">
        <v>89</v>
      </c>
      <c r="B88" s="16">
        <f>B86-B87</f>
        <v>0</v>
      </c>
      <c r="C88" s="16">
        <f>C86-C87</f>
        <v>0</v>
      </c>
      <c r="D88" s="17">
        <f t="shared" si="1"/>
        <v>0</v>
      </c>
      <c r="E88" s="26"/>
    </row>
    <row r="89" spans="1:9" x14ac:dyDescent="0.2">
      <c r="A89" s="23" t="s">
        <v>90</v>
      </c>
      <c r="B89" s="24"/>
      <c r="C89" s="24"/>
      <c r="D89" s="11">
        <f t="shared" si="1"/>
        <v>0</v>
      </c>
      <c r="E89" s="12"/>
    </row>
    <row r="90" spans="1:9" ht="15" x14ac:dyDescent="0.25">
      <c r="A90" s="9" t="s">
        <v>91</v>
      </c>
      <c r="B90" s="10">
        <f>SUM(B91:B92)</f>
        <v>369914</v>
      </c>
      <c r="C90" s="10">
        <f>SUM(C91:C92)</f>
        <v>150860</v>
      </c>
      <c r="D90" s="11">
        <f t="shared" si="1"/>
        <v>219054</v>
      </c>
      <c r="E90" s="12"/>
    </row>
    <row r="91" spans="1:9" x14ac:dyDescent="0.2">
      <c r="A91" s="13" t="s">
        <v>92</v>
      </c>
      <c r="B91" s="14">
        <v>0</v>
      </c>
      <c r="C91" s="14">
        <v>0</v>
      </c>
      <c r="D91" s="11">
        <f t="shared" si="1"/>
        <v>0</v>
      </c>
      <c r="E91" s="12"/>
    </row>
    <row r="92" spans="1:9" x14ac:dyDescent="0.2">
      <c r="A92" s="13" t="s">
        <v>93</v>
      </c>
      <c r="B92" s="14">
        <v>369914</v>
      </c>
      <c r="C92" s="14">
        <v>150860</v>
      </c>
      <c r="D92" s="11">
        <f t="shared" si="1"/>
        <v>219054</v>
      </c>
      <c r="E92" s="12"/>
    </row>
    <row r="93" spans="1:9" ht="15" x14ac:dyDescent="0.25">
      <c r="A93" s="9" t="s">
        <v>94</v>
      </c>
      <c r="B93" s="27">
        <f>SUM(B94:B95)</f>
        <v>867806</v>
      </c>
      <c r="C93" s="27">
        <f>SUM(C94:C95)</f>
        <v>2103944</v>
      </c>
      <c r="D93" s="11">
        <f t="shared" si="1"/>
        <v>-1236138</v>
      </c>
      <c r="E93" s="12"/>
    </row>
    <row r="94" spans="1:9" x14ac:dyDescent="0.2">
      <c r="A94" s="13" t="s">
        <v>95</v>
      </c>
      <c r="B94" s="14">
        <v>0</v>
      </c>
      <c r="C94" s="14">
        <v>0</v>
      </c>
      <c r="D94" s="11">
        <f t="shared" si="1"/>
        <v>0</v>
      </c>
      <c r="E94" s="12"/>
    </row>
    <row r="95" spans="1:9" x14ac:dyDescent="0.2">
      <c r="A95" s="13" t="s">
        <v>96</v>
      </c>
      <c r="B95" s="14">
        <v>867806</v>
      </c>
      <c r="C95" s="14">
        <v>2103944</v>
      </c>
      <c r="D95" s="11">
        <f t="shared" si="1"/>
        <v>-1236138</v>
      </c>
      <c r="E95" s="12"/>
    </row>
    <row r="96" spans="1:9" ht="15" x14ac:dyDescent="0.25">
      <c r="A96" s="28" t="s">
        <v>97</v>
      </c>
      <c r="B96" s="16">
        <f>B90-B93</f>
        <v>-497892</v>
      </c>
      <c r="C96" s="16">
        <f>C90-C93</f>
        <v>-1953084</v>
      </c>
      <c r="D96" s="17">
        <f t="shared" si="1"/>
        <v>1455192</v>
      </c>
      <c r="E96" s="26"/>
      <c r="I96" s="19"/>
    </row>
    <row r="97" spans="1:9" ht="15" x14ac:dyDescent="0.25">
      <c r="A97" s="25" t="s">
        <v>98</v>
      </c>
      <c r="B97" s="16">
        <f>SUM(B80+B84+B88+B96)</f>
        <v>6675122</v>
      </c>
      <c r="C97" s="16">
        <f>SUM(C80+C84+C88+C96)</f>
        <v>2501155</v>
      </c>
      <c r="D97" s="17">
        <f t="shared" si="1"/>
        <v>4173967</v>
      </c>
      <c r="E97" s="18">
        <f>D97/C97</f>
        <v>1.6688158070971211</v>
      </c>
      <c r="I97" s="19"/>
    </row>
    <row r="98" spans="1:9" x14ac:dyDescent="0.2">
      <c r="A98" s="23" t="s">
        <v>99</v>
      </c>
      <c r="B98" s="24"/>
      <c r="C98" s="24"/>
      <c r="D98" s="11">
        <f t="shared" si="1"/>
        <v>0</v>
      </c>
      <c r="E98" s="12"/>
    </row>
    <row r="99" spans="1:9" ht="15" x14ac:dyDescent="0.25">
      <c r="A99" s="9" t="s">
        <v>100</v>
      </c>
      <c r="B99" s="10">
        <f>SUM(B100:B103)</f>
        <v>1937951</v>
      </c>
      <c r="C99" s="10">
        <f>SUM(C100:C103)</f>
        <v>628055</v>
      </c>
      <c r="D99" s="11">
        <f t="shared" si="1"/>
        <v>1309896</v>
      </c>
      <c r="E99" s="12"/>
    </row>
    <row r="100" spans="1:9" x14ac:dyDescent="0.2">
      <c r="A100" s="13" t="s">
        <v>101</v>
      </c>
      <c r="B100" s="14">
        <v>1278873</v>
      </c>
      <c r="C100" s="14">
        <v>522719</v>
      </c>
      <c r="D100" s="11">
        <f t="shared" si="1"/>
        <v>756154</v>
      </c>
      <c r="E100" s="12"/>
    </row>
    <row r="101" spans="1:9" x14ac:dyDescent="0.2">
      <c r="A101" s="13" t="s">
        <v>102</v>
      </c>
      <c r="B101" s="14">
        <v>659078</v>
      </c>
      <c r="C101" s="14">
        <v>105336</v>
      </c>
      <c r="D101" s="11">
        <f t="shared" si="1"/>
        <v>553742</v>
      </c>
      <c r="E101" s="12"/>
    </row>
    <row r="102" spans="1:9" x14ac:dyDescent="0.2">
      <c r="A102" s="13" t="s">
        <v>103</v>
      </c>
      <c r="B102" s="14">
        <v>0</v>
      </c>
      <c r="C102" s="14">
        <v>0</v>
      </c>
      <c r="D102" s="11">
        <f t="shared" si="1"/>
        <v>0</v>
      </c>
      <c r="E102" s="12"/>
    </row>
    <row r="103" spans="1:9" x14ac:dyDescent="0.2">
      <c r="A103" s="13" t="s">
        <v>104</v>
      </c>
      <c r="B103" s="14">
        <v>0</v>
      </c>
      <c r="C103" s="14">
        <v>0</v>
      </c>
      <c r="D103" s="11">
        <f t="shared" si="1"/>
        <v>0</v>
      </c>
      <c r="E103" s="12"/>
    </row>
    <row r="104" spans="1:9" ht="15" x14ac:dyDescent="0.25">
      <c r="A104" s="9" t="s">
        <v>105</v>
      </c>
      <c r="B104" s="10">
        <v>576</v>
      </c>
      <c r="C104" s="10">
        <v>868</v>
      </c>
      <c r="D104" s="11">
        <f t="shared" si="1"/>
        <v>-292</v>
      </c>
      <c r="E104" s="12"/>
    </row>
    <row r="105" spans="1:9" ht="15" x14ac:dyDescent="0.25">
      <c r="A105" s="9" t="s">
        <v>106</v>
      </c>
      <c r="B105" s="10">
        <f>[1]CE_CONS_2022!C562</f>
        <v>0</v>
      </c>
      <c r="C105" s="10">
        <f>[1]CE_CONS_2022!D562</f>
        <v>0</v>
      </c>
      <c r="D105" s="11">
        <f t="shared" si="1"/>
        <v>0</v>
      </c>
      <c r="E105" s="12"/>
    </row>
    <row r="106" spans="1:9" ht="15" x14ac:dyDescent="0.25">
      <c r="A106" s="29" t="s">
        <v>107</v>
      </c>
      <c r="B106" s="10">
        <f>SUM(B99+B104+B105)</f>
        <v>1938527</v>
      </c>
      <c r="C106" s="10">
        <f>SUM(C99+C104+C105)</f>
        <v>628923</v>
      </c>
      <c r="D106" s="11">
        <f t="shared" si="1"/>
        <v>1309604</v>
      </c>
      <c r="E106" s="12"/>
      <c r="I106" s="19"/>
    </row>
    <row r="107" spans="1:9" ht="15" x14ac:dyDescent="0.25">
      <c r="A107" s="25" t="s">
        <v>108</v>
      </c>
      <c r="B107" s="16">
        <f>SUM(B97-B99-B104-B105)</f>
        <v>4736595</v>
      </c>
      <c r="C107" s="16">
        <f>SUM(C97-C99-C104-C105)</f>
        <v>1872232</v>
      </c>
      <c r="D107" s="17">
        <f t="shared" si="1"/>
        <v>2864363</v>
      </c>
      <c r="E107" s="18">
        <f>D107/C107</f>
        <v>1.5299188348452541</v>
      </c>
      <c r="I107" s="19"/>
    </row>
    <row r="108" spans="1:9" x14ac:dyDescent="0.2">
      <c r="A108" s="30"/>
      <c r="B108" s="31"/>
      <c r="C108" s="32"/>
      <c r="D108" s="32"/>
      <c r="E108" s="30"/>
    </row>
    <row r="112" spans="1:9" x14ac:dyDescent="0.2">
      <c r="C112" s="19"/>
    </row>
    <row r="113" spans="3:3" x14ac:dyDescent="0.2">
      <c r="C113" s="19"/>
    </row>
    <row r="114" spans="3:3" x14ac:dyDescent="0.2">
      <c r="C114" s="19"/>
    </row>
    <row r="115" spans="3:3" x14ac:dyDescent="0.2">
      <c r="C115" s="19"/>
    </row>
    <row r="116" spans="3:3" x14ac:dyDescent="0.2">
      <c r="C116" s="19"/>
    </row>
    <row r="117" spans="3:3" x14ac:dyDescent="0.2">
      <c r="C117" s="19"/>
    </row>
    <row r="118" spans="3:3" x14ac:dyDescent="0.2">
      <c r="C118" s="19"/>
    </row>
    <row r="119" spans="3:3" x14ac:dyDescent="0.2">
      <c r="C119" s="19"/>
    </row>
    <row r="120" spans="3:3" x14ac:dyDescent="0.2">
      <c r="C120" s="19"/>
    </row>
    <row r="121" spans="3:3" x14ac:dyDescent="0.2">
      <c r="C121" s="19"/>
    </row>
  </sheetData>
  <sheetProtection selectLockedCells="1" selectUnlockedCells="1"/>
  <mergeCells count="2">
    <mergeCell ref="A1:C1"/>
    <mergeCell ref="D1:E1"/>
  </mergeCells>
  <pageMargins left="0.39370078740157483" right="0.39370078740157483" top="0.59055118110236227" bottom="0.78740157480314965" header="0.31496062992125984" footer="0.51181102362204722"/>
  <pageSetup paperSize="9" scale="80" firstPageNumber="0" orientation="portrait" r:id="rId1"/>
  <headerFooter alignWithMargins="0">
    <oddHeader>&amp;LAREUS&amp;RBILANCIO D'ESERCIZIO AL 31/12/2022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CE_RAS_2022 quadr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sau</dc:creator>
  <cp:lastModifiedBy>paolo sau</cp:lastModifiedBy>
  <dcterms:created xsi:type="dcterms:W3CDTF">2024-10-28T07:44:05Z</dcterms:created>
  <dcterms:modified xsi:type="dcterms:W3CDTF">2024-12-06T08:37:16Z</dcterms:modified>
</cp:coreProperties>
</file>